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htdocs\web\ine\contratos\"/>
    </mc:Choice>
  </mc:AlternateContent>
  <xr:revisionPtr revIDLastSave="0" documentId="13_ncr:1_{987CD983-E777-4AD6-ABEF-79509156AD41}" xr6:coauthVersionLast="47" xr6:coauthVersionMax="47" xr10:uidLastSave="{00000000-0000-0000-0000-000000000000}"/>
  <bookViews>
    <workbookView xWindow="-28920" yWindow="-3255" windowWidth="29040" windowHeight="15720" xr2:uid="{51AA186A-83AD-414B-BC30-085129FE05E0}"/>
  </bookViews>
  <sheets>
    <sheet name="Lista de contratos" sheetId="1" r:id="rId1"/>
    <sheet name="Hoja1" sheetId="4" state="hidden" r:id="rId2"/>
    <sheet name="Estadísticas pymes" sheetId="6" r:id="rId3"/>
  </sheets>
  <definedNames>
    <definedName name="_xlnm._FilterDatabase" localSheetId="0" hidden="1">'Lista de contratos'!$A$1:$L$1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6" l="1"/>
  <c r="C40" i="6"/>
  <c r="B40" i="6"/>
  <c r="E14" i="6"/>
  <c r="D14" i="6"/>
  <c r="E13" i="6"/>
  <c r="D13" i="6"/>
  <c r="E12" i="6"/>
  <c r="D12" i="6"/>
  <c r="E30" i="6" l="1"/>
  <c r="D30" i="6"/>
  <c r="E29" i="6"/>
  <c r="D29" i="6"/>
  <c r="E28" i="6"/>
  <c r="D28" i="6"/>
  <c r="E26" i="6"/>
  <c r="D26" i="6"/>
  <c r="E25" i="6"/>
  <c r="D25" i="6"/>
  <c r="E24" i="6"/>
  <c r="D24" i="6"/>
  <c r="E22" i="6"/>
  <c r="D22" i="6"/>
  <c r="E21" i="6"/>
  <c r="D21" i="6"/>
  <c r="E20" i="6"/>
  <c r="D20" i="6"/>
  <c r="E18" i="6"/>
  <c r="D18" i="6"/>
  <c r="E17" i="6"/>
  <c r="D17" i="6"/>
  <c r="E16" i="6"/>
  <c r="D16" i="6"/>
  <c r="D15" i="6"/>
  <c r="E10" i="6"/>
  <c r="D10" i="6"/>
  <c r="E9" i="6"/>
  <c r="D9" i="6"/>
  <c r="E8" i="6"/>
  <c r="D8" i="6"/>
  <c r="E6" i="6"/>
  <c r="D6" i="6"/>
  <c r="E5" i="6"/>
  <c r="D5" i="6"/>
  <c r="E4" i="6"/>
  <c r="D4" i="6"/>
  <c r="E23" i="6" l="1"/>
  <c r="E31" i="6"/>
  <c r="D31" i="6"/>
  <c r="D7" i="6"/>
  <c r="E40" i="6" s="1"/>
  <c r="D23" i="6"/>
  <c r="E11" i="6"/>
  <c r="E27" i="6"/>
  <c r="D11" i="6"/>
  <c r="D19" i="6"/>
  <c r="D27" i="6"/>
  <c r="E7" i="6"/>
  <c r="F40" i="6" s="1"/>
  <c r="E15" i="6"/>
  <c r="E19" i="6"/>
  <c r="D32" i="6" l="1"/>
  <c r="E32" i="6"/>
  <c r="F4" i="6" l="1"/>
  <c r="F22" i="6"/>
  <c r="F14" i="6"/>
  <c r="F21" i="6"/>
  <c r="F20" i="6"/>
  <c r="F8" i="6"/>
  <c r="F13" i="6"/>
  <c r="F24" i="6"/>
  <c r="F5" i="6"/>
  <c r="F12" i="6"/>
  <c r="F29" i="6"/>
  <c r="F23" i="6"/>
  <c r="F6" i="6"/>
  <c r="F28" i="6"/>
  <c r="F30" i="6"/>
  <c r="F9" i="6"/>
  <c r="F18" i="6"/>
  <c r="F26" i="6"/>
  <c r="F16" i="6"/>
  <c r="F17" i="6"/>
  <c r="F25" i="6"/>
  <c r="F31" i="6"/>
  <c r="F10" i="6"/>
  <c r="F11" i="6"/>
  <c r="F19" i="6"/>
  <c r="F27" i="6"/>
  <c r="F7" i="6"/>
  <c r="F15" i="6"/>
</calcChain>
</file>

<file path=xl/sharedStrings.xml><?xml version="1.0" encoding="utf-8"?>
<sst xmlns="http://schemas.openxmlformats.org/spreadsheetml/2006/main" count="1092" uniqueCount="358">
  <si>
    <t>Nº Expediente</t>
  </si>
  <si>
    <t>Objeto</t>
  </si>
  <si>
    <t>Promotora</t>
  </si>
  <si>
    <t>Ámbito</t>
  </si>
  <si>
    <t>Anuncio previo</t>
  </si>
  <si>
    <t>Tipo</t>
  </si>
  <si>
    <t>Procedimiento</t>
  </si>
  <si>
    <t>Publicidad</t>
  </si>
  <si>
    <t>Anualidad tramitación</t>
  </si>
  <si>
    <t>Estado</t>
  </si>
  <si>
    <t>Fecha adjudicación</t>
  </si>
  <si>
    <t>Adjudicatario (NIF)</t>
  </si>
  <si>
    <t>Número de empresas licitadoras</t>
  </si>
  <si>
    <t>Número de empresas licitadoras pymes</t>
  </si>
  <si>
    <t>Importe IVA incluido de licitación</t>
  </si>
  <si>
    <t>Importe IVA incluido de la adjudicación</t>
  </si>
  <si>
    <t>2022N0015002</t>
  </si>
  <si>
    <t>Edición, manipulado y Entrega al Operador Postal Sociedad Estatal Correos y Telégrafos, S.A., de notificaciones con variaciones en los datos de inscripción de los electores tanto en el CER como en el CERA</t>
  </si>
  <si>
    <t>Subdirección General de la Oficina del Censo Electoral</t>
  </si>
  <si>
    <t>PÚBLICO</t>
  </si>
  <si>
    <t>SERVICIOS</t>
  </si>
  <si>
    <t>ABIERTO</t>
  </si>
  <si>
    <t>PLACSP, BOE y DOUE</t>
  </si>
  <si>
    <t>Adjudicado</t>
  </si>
  <si>
    <t>A31501901</t>
  </si>
  <si>
    <t>SÍ</t>
  </si>
  <si>
    <t>2022N0059004</t>
  </si>
  <si>
    <t xml:space="preserve"> Trabajos de recogida de datos de la Encuesta sobre Innovación de las empresas 2022 y las Estadísticas sobre Actividades de ID 2022</t>
  </si>
  <si>
    <t>Subdirección General de Recogida de Datos</t>
  </si>
  <si>
    <t>B81372047</t>
  </si>
  <si>
    <t>2022N0059005</t>
  </si>
  <si>
    <t>Trabajos de recogida de datos de la Encuesta Cuatrienal de Estructura Salarial 2022</t>
  </si>
  <si>
    <t>2022N0059009</t>
  </si>
  <si>
    <t xml:space="preserve"> Recogida de datos de la Encuesta sobre equipamiento y uso de Tecnologías de Información y Comunicación en los Hogares en 2023 TICH.	</t>
  </si>
  <si>
    <t>B83733089</t>
  </si>
  <si>
    <t>2022N0059010</t>
  </si>
  <si>
    <t xml:space="preserve"> Recogida, codificación y depuración de la Encuesta de Turismo de Residentes en 2023.	</t>
  </si>
  <si>
    <t>A28364263</t>
  </si>
  <si>
    <t>2022N0074022</t>
  </si>
  <si>
    <t>Servicios de desarrollo complementario del Marco de Direcciones Georreferenciadas (MDG)</t>
  </si>
  <si>
    <t>Subdirección General de Tecnologías de la Información y las Comunicaciones</t>
  </si>
  <si>
    <t>NO</t>
  </si>
  <si>
    <t>SISTEMA DINÁMICO DE ADQUISICIÓN</t>
  </si>
  <si>
    <t>Solo PLACSP</t>
  </si>
  <si>
    <t>A20038915</t>
  </si>
  <si>
    <t>2022N0074024</t>
  </si>
  <si>
    <t>Servicios de Mantenimiento de las aplicaciones informaticas del sistema de gestion de imagenes ImagINE con Instituto Nacional de Estadistica</t>
  </si>
  <si>
    <t>B88018098</t>
  </si>
  <si>
    <t>2022N0074050_Lote1</t>
  </si>
  <si>
    <t>Suministro y actualización de software de mediciones, presupuestos y edición 3 Lotes</t>
  </si>
  <si>
    <t>SUMINISTROS</t>
  </si>
  <si>
    <t>ABIERTO SIMPLIFICADO ART. 159.6</t>
  </si>
  <si>
    <t>B97100002</t>
  </si>
  <si>
    <t>2022N0074050_Lote2</t>
  </si>
  <si>
    <t>A79364394</t>
  </si>
  <si>
    <t>2022N0074050_Lote3</t>
  </si>
  <si>
    <t>A28855260</t>
  </si>
  <si>
    <t>2022N0074051_Lote1</t>
  </si>
  <si>
    <t xml:space="preserve"> Suministro de suscripciones de sistemas de comunicaciones, 2 Lotes.</t>
  </si>
  <si>
    <t>2022N0074051_Lote2</t>
  </si>
  <si>
    <t>2022N0075005</t>
  </si>
  <si>
    <t>Contratación de los servicios de traducción a las lenguas cooficiales del Estado catalán, gallego, valenciano y euskera, al inglés, francés, alemán y portugués de la información estadística que difunde la Subdirección General de Difusión y Comunicación.</t>
  </si>
  <si>
    <t>Subdirección General de Difusión y Comunicación</t>
  </si>
  <si>
    <t>B55091409</t>
  </si>
  <si>
    <t>2022N0075007_Lote1</t>
  </si>
  <si>
    <t xml:space="preserve"> Contrato de servicios de diseño gráfico, maquetación, impresión y reprografía para trabajos, publicaciones y elementos de comunicación tanto en papel como en página web que difunde la Subdirección General de Difusión y Comunicación. 2 Lotes	</t>
  </si>
  <si>
    <t>ABIERTO SIMPLIFICADO</t>
  </si>
  <si>
    <t>B85551802</t>
  </si>
  <si>
    <t>2022N0075007_Lote2</t>
  </si>
  <si>
    <t>B54741905</t>
  </si>
  <si>
    <t>2022N1070008</t>
  </si>
  <si>
    <t>Seguro de responsabilidad civil profesional para la especialista en medicina del Servicio de Salud Laboral.</t>
  </si>
  <si>
    <t>Secretaría General</t>
  </si>
  <si>
    <t>PRIVADO</t>
  </si>
  <si>
    <t>Anulada</t>
  </si>
  <si>
    <t>2022N1071022</t>
  </si>
  <si>
    <t>Servicio de recogida, transporte y distribución de paquetes voluminosos, paquetes pesados y palets de todo tipo de material y/o documentación, para el traslado en el territorio nacional y/o extranjero, bajo demanda del Instituto Nacional de Estadística.</t>
  </si>
  <si>
    <t>B85616159</t>
  </si>
  <si>
    <t>2022N1071024</t>
  </si>
  <si>
    <t>Contratación de los servicios de recogida selectiva, transporte y tratamiento de residuos generados como consecuencia de la actividad habitual, como cualquier tipo de residuos sólidos o líquidos, sean o no peligrosos y/o contaminantes, procedentes del INE</t>
  </si>
  <si>
    <t>B78487899</t>
  </si>
  <si>
    <t>2022N1071050</t>
  </si>
  <si>
    <t>Suministro de consumibles informáticos, soportes para almacenamiento de la información y artículos auxiliares, no inventariables, no homologados, para cubrir las necesidades de las DDPP y los SSCC del INE durante un período de 12 meses, prorrogables.</t>
  </si>
  <si>
    <t>A78557808</t>
  </si>
  <si>
    <t>2022N1073000</t>
  </si>
  <si>
    <t>Acuerdo de emergencia para garantizar el suministro eléctrico desde la acometida y en su distribución interior hasta el CPD del INE para el mantenimiento de las funcionalidades del mainframe IBM Z10</t>
  </si>
  <si>
    <t>CONTRATO MENOR</t>
  </si>
  <si>
    <t>Invitación correo electrónico</t>
  </si>
  <si>
    <t>B85872422</t>
  </si>
  <si>
    <t>2022N1073000_2</t>
  </si>
  <si>
    <t>Servicio de D.F. para las medidas cautelares que permitan garantizar en condiciones de seguridad el suministro eléctrico desde la acometida y en su distribución interior hasta el CPD del INE, para el mantenimiento de las funcionalidades del mainframe IBM Z10 que atienda a las necesidades de algunas encuestas del INE y de la celebración de las elecciones municipales y autonómicas del 28 de mayo de 2023, en el edificio sito en la calle Josefa Valcárcel, 46 de Madrid</t>
  </si>
  <si>
    <t>2022N1073053</t>
  </si>
  <si>
    <t>Suministro e instalación de cortinas tipo estores enrollables en la sede del Instituto Nacional de Estadística en Madrid, situado en Av. de Manoteras, 52, Madrid</t>
  </si>
  <si>
    <t>B84851278</t>
  </si>
  <si>
    <t>2022N4057001</t>
  </si>
  <si>
    <t xml:space="preserve"> Dirección, coordinación, recogida de datos y análisis de la encuesta de construcción de Paridades de Poder Adquisitivo</t>
  </si>
  <si>
    <t>Subdirección General de Estadísticas Coyunturales</t>
  </si>
  <si>
    <t>B87629200</t>
  </si>
  <si>
    <t>2023N0001001</t>
  </si>
  <si>
    <t>Servicio de consultoría de gestión estratégica al INE en materia de planificación, coordinación, diseño e implementación de un modelo de datos en el sistema estadístico.</t>
  </si>
  <si>
    <t>Dirección General de Planificación Estadística y Procesos</t>
  </si>
  <si>
    <t>B78503778</t>
  </si>
  <si>
    <t>2023N0002001</t>
  </si>
  <si>
    <t>Contrato Menor de servicios de asistencia técnica para el desarrollo de un visor de mapas web con datos de censos 2021 con destino al Instituto Nacional de Estadística.</t>
  </si>
  <si>
    <t>Dirección General de Estadísticas de la Población</t>
  </si>
  <si>
    <t>B86900057</t>
  </si>
  <si>
    <t>2023N0002003</t>
  </si>
  <si>
    <t>Servicio de organización y gestión de las Jornadas sobre Censos de Población y Estadísticas Demográficas a celebrar los días 30 y 31 de octubre de 2023 en Madrid.</t>
  </si>
  <si>
    <t>Q2818002D</t>
  </si>
  <si>
    <t>2023N0041001</t>
  </si>
  <si>
    <t>Refuerzo técnico de inglés para la presidencia española del Consejo de la UE en el año 2023.</t>
  </si>
  <si>
    <t>Subdirección General de Relaciones Internacionales y Agenda 2030</t>
  </si>
  <si>
    <t>X0448859Z</t>
  </si>
  <si>
    <t>2023N0042001</t>
  </si>
  <si>
    <t xml:space="preserve">	 Acceso a las bases de datos de microdatos del LIS, la recepción de toda la información regular sobre las actividades estadísticas e investigaciones realizadas por LIS, así como de sus publicaciones, congresos, cursos y seminarios.</t>
  </si>
  <si>
    <t>Subdirección General de Estadísticas Sociales</t>
  </si>
  <si>
    <t>LU020016101290</t>
  </si>
  <si>
    <t>2023N0042003</t>
  </si>
  <si>
    <t>Servicio de catering profesional para la entrega del Premio Nacional de Estadística, edición 2022.</t>
  </si>
  <si>
    <t>Subdirección General de Formación, Análisis e Innovación en la Producción Estadística</t>
  </si>
  <si>
    <t>B83678151</t>
  </si>
  <si>
    <t>2023N0043001</t>
  </si>
  <si>
    <t xml:space="preserve">	 Estudio comparativo de modelos en la extrapolación de agregados trimestrales.</t>
  </si>
  <si>
    <t>Departamento de Cuentas Nacionales</t>
  </si>
  <si>
    <t>Q9150016E</t>
  </si>
  <si>
    <t>2023N0059001</t>
  </si>
  <si>
    <t xml:space="preserve"> Recogida de datos de la Encuesta de Discapacidad, Autonomía Personal y Situaciones de Dependencia en centros.	</t>
  </si>
  <si>
    <t>2023N0059003</t>
  </si>
  <si>
    <t xml:space="preserve"> Recogida de la Encuesta de Condiciones de Vida en 2024.	</t>
  </si>
  <si>
    <t>2023N0059004</t>
  </si>
  <si>
    <t>Apoyo a la recogida de la Encuesta de Presupuestos Familiares.</t>
  </si>
  <si>
    <t>2023N0061001</t>
  </si>
  <si>
    <t>2023N0061004</t>
  </si>
  <si>
    <t>Contratación de un servicio de depuración de la Encuesta de Condiciones de Vida 2023 para el INE</t>
  </si>
  <si>
    <t>2023N0074002</t>
  </si>
  <si>
    <t>Mantenimiento de la Infraestructura del Sistema de Nóminas NEDAES.</t>
  </si>
  <si>
    <t>A48476006</t>
  </si>
  <si>
    <t>2023N0074004</t>
  </si>
  <si>
    <t>Servicios informáticos para el análisis, diseño y desarrollo del Padron online.</t>
  </si>
  <si>
    <t>Unidad de Apoyo a la Dirección General de Estadísticas de la Población</t>
  </si>
  <si>
    <t>2023N0074005</t>
  </si>
  <si>
    <t>Suministro de auriculares para las encuestas CAPI.</t>
  </si>
  <si>
    <t>Subdireccoón General de Tecnologías de la Información y Comunicaciones</t>
  </si>
  <si>
    <t>2023N0074006</t>
  </si>
  <si>
    <t>Para mantener operativa la estructura de la Unidad de Cartografía es necesario disponer de equipos de oficina de gran tamaño para la impresión de mapas, planos y pósters, por lo que el objeto del contrato es la adquisición de un nuevo plotter</t>
  </si>
  <si>
    <t>A80046089</t>
  </si>
  <si>
    <t>2023N0074014</t>
  </si>
  <si>
    <t xml:space="preserve"> Adquisición de material no inventariable para dar servicio a las necesidades de los puestos de trabajo de INE</t>
  </si>
  <si>
    <t>2023N0074015</t>
  </si>
  <si>
    <t>Suministro de Actualización de licencias de la herramienta Ekran</t>
  </si>
  <si>
    <t>NEGOCIADO SIN PUBLICIDAD</t>
  </si>
  <si>
    <t>B81522070</t>
  </si>
  <si>
    <t>2023N0074017</t>
  </si>
  <si>
    <t>Adquisición de material no inventariable para dar servicio a las necesidades de los puestos de trabajo de INE</t>
  </si>
  <si>
    <t>2023N0074018</t>
  </si>
  <si>
    <t>Suscripciones del Correo Electrónico</t>
  </si>
  <si>
    <t>A79054748</t>
  </si>
  <si>
    <t>2023N0074020</t>
  </si>
  <si>
    <t>Servicio de escaneado, OCR, videocorrección y gestión de la documentación</t>
  </si>
  <si>
    <t>B81879660</t>
  </si>
  <si>
    <t>2023N0074021</t>
  </si>
  <si>
    <t>Servicio de mantenimiento hardware de equipos de las delegaciones provinciales del INE.</t>
  </si>
  <si>
    <t>B84470939</t>
  </si>
  <si>
    <t>2023N0074022</t>
  </si>
  <si>
    <t>Software de edición, diseño, elaboración de planos, presupuestos y mediciones</t>
  </si>
  <si>
    <t>U44880821</t>
  </si>
  <si>
    <t>2023N0074023</t>
  </si>
  <si>
    <t>Suministro de software consola de gestión para los cortafuegos ForcePoint</t>
  </si>
  <si>
    <t>16/11/20223</t>
  </si>
  <si>
    <t>B84795400</t>
  </si>
  <si>
    <t>2023N0075001</t>
  </si>
  <si>
    <t>Servicios de alojamiento, manutención, traslados locales, actividades sociales, culturales y acompañamiento continuo para los ganadores de la 6ª Competición Estadística Europea</t>
  </si>
  <si>
    <t>B84905371</t>
  </si>
  <si>
    <t>2023N0075004</t>
  </si>
  <si>
    <t>Contratación de servicios para la realización de piezas audiovisuales para el Instituto Nacional de Estadística.</t>
  </si>
  <si>
    <t>2023N0075005</t>
  </si>
  <si>
    <t>Adquisición de material promocional y de marketing para el INE</t>
  </si>
  <si>
    <t>01184616R</t>
  </si>
  <si>
    <t>2023N1070002</t>
  </si>
  <si>
    <t>Formación de dos ediciones del curso Liderazgo y dirección de equipos para personal del INE</t>
  </si>
  <si>
    <t>A79221651</t>
  </si>
  <si>
    <t>2023N1070003</t>
  </si>
  <si>
    <t xml:space="preserve"> Formación de dos ediciones del curso Herramientas para una aplicación segura y eficaz en la actividad laboral de teletrabajo para personal del INE.</t>
  </si>
  <si>
    <t>B26265835</t>
  </si>
  <si>
    <t>2023N1070004</t>
  </si>
  <si>
    <t>Formación de dos ediciones del curso Registro electrónico: GEISER para personal del INE.</t>
  </si>
  <si>
    <t>2023N1070005</t>
  </si>
  <si>
    <t>Formación de tres ediciones del curso Gestionar el estrés y tres ediciones del curso Gestión del tiempo para personal del INE.</t>
  </si>
  <si>
    <t>2023N1070006</t>
  </si>
  <si>
    <t>Formación de tres ediciones del curso Sensibilización en igualdad de género, lenguaje inclusivo y prevención del acoso para personal del INE.</t>
  </si>
  <si>
    <t>2023N1070007</t>
  </si>
  <si>
    <t>Formación de dos ediciones del curso Utilización de las habilidades sociales en encuestas y atención al ciudadano para personal del INE.</t>
  </si>
  <si>
    <t>2023N1070008</t>
  </si>
  <si>
    <t>Formación de cursos Prevención de Riesgos Laborales: nivel básico para personal del INE.</t>
  </si>
  <si>
    <t>B64076482</t>
  </si>
  <si>
    <t>2023N1070009</t>
  </si>
  <si>
    <t>Formación de 4 ediciones del curso Gestionar la fatiga mental para personal del INE</t>
  </si>
  <si>
    <t>A28801942</t>
  </si>
  <si>
    <t>2023N1070010</t>
  </si>
  <si>
    <t>Formación del curso Transformación digital y cambio cultural para personal del INE.</t>
  </si>
  <si>
    <t>2023N1071001</t>
  </si>
  <si>
    <t>Suministro de sobres-bolsa impresos al objeto de cubrir las necesidades de los Servicios Centrales y las Delegaciones Provinciales del INE</t>
  </si>
  <si>
    <t>A20070876</t>
  </si>
  <si>
    <t>2023N1071002</t>
  </si>
  <si>
    <t>Servicio de mantenimiento integral de equipos multifunción CANON, instalados en los edificios de Servicios Centrales del Instituto Nacional de Estadística en Madrid</t>
  </si>
  <si>
    <t>B91509281</t>
  </si>
  <si>
    <t>2023N1071003</t>
  </si>
  <si>
    <t>Contratación del servicio de instalación y explotación de máquinas expendedoras de bebidas calientes, frías y otros productos alimenticios en los edificios de los Servicios Centrales y de la Delegación Provincial de Madrid.</t>
  </si>
  <si>
    <t>Desistido</t>
  </si>
  <si>
    <t>2023N1071005</t>
  </si>
  <si>
    <t>Suministro de material de oficina para el almacén de los Servicios Centrales del INE en Madrid</t>
  </si>
  <si>
    <t>B87596276</t>
  </si>
  <si>
    <t>2023N1071006</t>
  </si>
  <si>
    <t>Adquisición de suministro de maquinaria para las Delegaciones Provinciales de Almería, Barcelona, Córdoba, Huesca, Málaga, Navarra, Sevilla, Valencia y Servicios Centrales</t>
  </si>
  <si>
    <t>2023N1071011</t>
  </si>
  <si>
    <t xml:space="preserve"> Servicio de polifuncionales en las dependencias de la Delegación Provincial de Alicante del Instituto Nacional de Estadística.	</t>
  </si>
  <si>
    <t>B61098638</t>
  </si>
  <si>
    <t>2023N1071012</t>
  </si>
  <si>
    <t xml:space="preserve"> Servicio de polifuncionales en las dependencias de la Delegación Provincial de Granada del Instituto Nacional de Estadística.	</t>
  </si>
  <si>
    <t>B91053728</t>
  </si>
  <si>
    <t>2023N1071014</t>
  </si>
  <si>
    <t xml:space="preserve"> Suministro de agua mineral natural sin gas, envasada en garrafas retornables, para su uso a través de fuentes dispensadoras, en la sede del Instituto Nacional de Estadística INE en la calle Poeta Joan Maragall, 51 en Madrid.</t>
  </si>
  <si>
    <t>B06304984</t>
  </si>
  <si>
    <t>2023N1071024</t>
  </si>
  <si>
    <t>Suministro de prensa y publicaciones en formato on-line y en
formato de papel para la Presidencia, los Directores, Subdirectores Generales y
Asesores/Consejeros, así como el Gabinete de Prensa del INE</t>
  </si>
  <si>
    <t>B86932860</t>
  </si>
  <si>
    <t>2023N1071025</t>
  </si>
  <si>
    <t>Contratación del Servicio Polifuncional en la Delegación Provincial del INE en Segovia</t>
  </si>
  <si>
    <t>B87345880</t>
  </si>
  <si>
    <t>2023N1071026</t>
  </si>
  <si>
    <t>Contratación del Servicio Polifuncional en la Delegación Provincial del INE en Gipuzkoa</t>
  </si>
  <si>
    <t>B39021217</t>
  </si>
  <si>
    <t>2023N1071027</t>
  </si>
  <si>
    <t>Servicio polifuncional en la Delegación Provincial del INE en Sevilla por un máximo de 9 meses</t>
  </si>
  <si>
    <t>B91813352</t>
  </si>
  <si>
    <t>2023N1073003</t>
  </si>
  <si>
    <t>Contrato de servicios de subsanación de deficiencias de los sistemas de detección y extinción de incendios en la Delegación Provincial del INE de Asturias, situada en la C/ General Elorza, 17, de Oviedo.</t>
  </si>
  <si>
    <t>B33108168</t>
  </si>
  <si>
    <t>2023N1073004</t>
  </si>
  <si>
    <t xml:space="preserve">	 Contrato de suministro de un nuevo sistema de alimentación eléctrica ininterrumpida SAI en la Delegación Provincial del INE de Álava</t>
  </si>
  <si>
    <t>A01115807</t>
  </si>
  <si>
    <t>2023N1073006</t>
  </si>
  <si>
    <t xml:space="preserve">Contrato menor de obras de renovación del suelo de la sala CATI en la Delegación Provincial del INE de A Coruña </t>
  </si>
  <si>
    <t>B70369996</t>
  </si>
  <si>
    <t>2023N1073007</t>
  </si>
  <si>
    <t>Contrato de suministro de un nuevo sistema de alimentación eléctrica ininterrumpida en la Delegación Provincial del INE de Córdoba</t>
  </si>
  <si>
    <t>B14428510</t>
  </si>
  <si>
    <t>2023N1073008</t>
  </si>
  <si>
    <t>Contrato de suministro e instalación de sistemas de fijación para falso techo de la Delegación Provincial del Instituto Nacional de Estadística en Cádiz.</t>
  </si>
  <si>
    <t>B72325046</t>
  </si>
  <si>
    <t>2023N1073009</t>
  </si>
  <si>
    <t xml:space="preserve"> Servicio de limpieza en las dependencias de la Delegación Provincial de Granada del Instituto Nacional de Estadística.	</t>
  </si>
  <si>
    <t>A79495503</t>
  </si>
  <si>
    <t>2023N1073011</t>
  </si>
  <si>
    <t>Contrato menor de obras de sustitución de un bajante en la Delegación Provincial del INE de Barcelona</t>
  </si>
  <si>
    <t>OBRAS</t>
  </si>
  <si>
    <t>B66177619</t>
  </si>
  <si>
    <t>2023N1073016</t>
  </si>
  <si>
    <t>Redacción de Proyecto de ejecución, Dirección obra y Gestión de Licencias de un acondicionamiento en entreplanta de la Delegación Provincial del INE en Barcelona.</t>
  </si>
  <si>
    <t>17190649N</t>
  </si>
  <si>
    <t>2023N1073017</t>
  </si>
  <si>
    <t>Suministro e instalación de bombas, para recirculación del agua en la instalación de Climatización, en la Delegación del Instituto Nacional de Estadística de Soria</t>
  </si>
  <si>
    <t>B42159103</t>
  </si>
  <si>
    <t>2023N1073018</t>
  </si>
  <si>
    <t>Suministro e instalación de estores enrollables en la Delegación Provincial de Palencia.</t>
  </si>
  <si>
    <t>12746348R</t>
  </si>
  <si>
    <t>2023N1073020</t>
  </si>
  <si>
    <t xml:space="preserve">	 Suministro e Instalación de línea de vida en el perímetro de la planta primera, de la Delegación Provincial del INE en Pontevedra.</t>
  </si>
  <si>
    <t>B27861491</t>
  </si>
  <si>
    <t>2023N1073021</t>
  </si>
  <si>
    <t xml:space="preserve"> Estudio previo y Memoria técnica de remediación de los niveles de radón existentes en la Delegación Provincial de A Coruña del INE</t>
  </si>
  <si>
    <t>01176968N</t>
  </si>
  <si>
    <t>2023N1073022</t>
  </si>
  <si>
    <t xml:space="preserve">	 Estudio previo y Memoria técnica de remediación de los niveles de radón existentes en la Delegación Provincial del INE en Pontevedra.</t>
  </si>
  <si>
    <t>35308370N</t>
  </si>
  <si>
    <t>2023N1073023</t>
  </si>
  <si>
    <t>Estudio previo y Memoria técnica de remediación de los niveles de radón existentes en la Delegación Provincial del INE en Ávila.</t>
  </si>
  <si>
    <t>71123541C</t>
  </si>
  <si>
    <t>2023N1073028</t>
  </si>
  <si>
    <t>Suministro e instalación de equipos antintrusión para la ampliación del sistema de alarma de seguridad en la sede del INE en C/Poeta Joan Maragall 51, Madrid.</t>
  </si>
  <si>
    <t>B81358426</t>
  </si>
  <si>
    <t>2023N1073030</t>
  </si>
  <si>
    <t>Servicio de limpieza en las dependencias de la Delegación Provincial de Granada del INE.</t>
  </si>
  <si>
    <t>B10219913</t>
  </si>
  <si>
    <t>2023N1073031</t>
  </si>
  <si>
    <t>Servicio de limpieza en las dependencias de la Delegación Provincial de Córdoba del INE.</t>
  </si>
  <si>
    <t>B14208433</t>
  </si>
  <si>
    <t>2023N1073034</t>
  </si>
  <si>
    <t>Suministro de 36 extintores para distintas Delegaciones Provinciales y los Servicios Centrales del Instituto Nacional de Estadistica</t>
  </si>
  <si>
    <t>ACUERDO MARCO</t>
  </si>
  <si>
    <t>B60214095</t>
  </si>
  <si>
    <t>2023N1073035</t>
  </si>
  <si>
    <t>Contrato de servicios para la subsanación de defectos encontrados en la inspección por OCA en los ascensores del edificio del INE del Paseo de la Castellana 183 -Madrid</t>
  </si>
  <si>
    <t>B46001897</t>
  </si>
  <si>
    <t>2023N1073036</t>
  </si>
  <si>
    <t xml:space="preserve">Contratación del servicio de limpieza en las dependencias de la Delegación Provincial de Valladolid del Instituto Nacional de Estadística </t>
  </si>
  <si>
    <t>B33349978</t>
  </si>
  <si>
    <t>2023N1073037</t>
  </si>
  <si>
    <t>Contrato menor de suministro e instalación de una puerta contraincendios en la sede del INE de la Calle Poeta Joan Maragall, 51 Madrid.</t>
  </si>
  <si>
    <t>B40221921</t>
  </si>
  <si>
    <t>2023N1073038</t>
  </si>
  <si>
    <t>Servicio de limpieza en la delegación de Zamora</t>
  </si>
  <si>
    <t>2023N1073039</t>
  </si>
  <si>
    <t>Servicio de limpieza en las dependencias de la Delegación Provincial de Salamanca del INE.</t>
  </si>
  <si>
    <t>2023N1073040</t>
  </si>
  <si>
    <t>Contrato menor de suministro e instalación de equipo de videograbación del sistema de vigilancia de la sede del Instituto Nacional de Estadística en Paseo de la Castellana, 181, Madrid.</t>
  </si>
  <si>
    <t>A81459737</t>
  </si>
  <si>
    <t>2023N1073041</t>
  </si>
  <si>
    <t>Suministro e Instalación de anclajes contraplacados y dispositivo retráctil en la planta baja de la de la Delegación Provincial del INE en La Rioja</t>
  </si>
  <si>
    <t>B26544239</t>
  </si>
  <si>
    <t>2023N1073045</t>
  </si>
  <si>
    <t>Suministro e Instalación de tres equipos de Climatización en la Delegación Provincial del INE en Málaga.</t>
  </si>
  <si>
    <t>B67649715</t>
  </si>
  <si>
    <t>2023N1073046</t>
  </si>
  <si>
    <t>Suministro e Instalación equipo de Climatización en la sala de servidores de la Delegación Provincial del INE en Santander</t>
  </si>
  <si>
    <t>B92504208</t>
  </si>
  <si>
    <t>2023N1073051</t>
  </si>
  <si>
    <t>Suministro electrico para los Servicios Centrales y las Delegaciones Provinciales Peninsulares del INE</t>
  </si>
  <si>
    <t>A81948077</t>
  </si>
  <si>
    <t>2023N1073052</t>
  </si>
  <si>
    <t>Suministro de energia electrica para las Delegacion del INE en la Ciudad Autonoma de Ceuta</t>
  </si>
  <si>
    <t>A95758389</t>
  </si>
  <si>
    <t xml:space="preserve">2023N1073053 </t>
  </si>
  <si>
    <t>Suministro electrico en la Delegacion Provincial del INE en Las Palmas</t>
  </si>
  <si>
    <t>2023N1073054</t>
  </si>
  <si>
    <t>Suministro e Instalación de un equipo de Climatización en la sala de ordenadores de la Delegación Provincial del INE en A Coruña</t>
  </si>
  <si>
    <t>B15111842</t>
  </si>
  <si>
    <t>2023N1073056</t>
  </si>
  <si>
    <t>Realización Evaluación General de Riesgos Laborales, la Planificación de Actividad Preventiva, actualización del Plan de Emergencias y Evaluación de Psicosociales, en la Delegación de Las Palmas de Gran Canaria</t>
  </si>
  <si>
    <t>B35625656</t>
  </si>
  <si>
    <t>2023N1073059</t>
  </si>
  <si>
    <t>Servicio de limpieza de la Delegación Provincial del INE en Córdoba.</t>
  </si>
  <si>
    <t>2023N4015001</t>
  </si>
  <si>
    <t xml:space="preserve"> Composición, edición, manipulado y entrega en Correos de comunicaciones a los ciudadanos de la Unión Europea, no españoles, residentes en España, para la formación del censo electoral de las elecciones al Parlamento Europeo del año 2024.</t>
  </si>
  <si>
    <t>Tipo de contrato</t>
  </si>
  <si>
    <t>Suministros</t>
  </si>
  <si>
    <t>Servicios</t>
  </si>
  <si>
    <t>Obras</t>
  </si>
  <si>
    <t>Específico de sistema dinámico de adquisición</t>
  </si>
  <si>
    <t>Abierto</t>
  </si>
  <si>
    <t>Abierto simplificado</t>
  </si>
  <si>
    <t>Basado en Acuerdo Marco</t>
  </si>
  <si>
    <t>Negociado sin publicidad</t>
  </si>
  <si>
    <t>Otros  (Contrato menor)</t>
  </si>
  <si>
    <t>Restringido</t>
  </si>
  <si>
    <t>Nº de contratos adjudicados</t>
  </si>
  <si>
    <t>Importe adjudicación (IVA incluido)</t>
  </si>
  <si>
    <t>Porcentaje sobre el total</t>
  </si>
  <si>
    <t>TOTAL</t>
  </si>
  <si>
    <t>TOTALES</t>
  </si>
  <si>
    <t>PYMES EN CONTRATOS ABIERTOS</t>
  </si>
  <si>
    <t>Número de ofertas presentadas</t>
  </si>
  <si>
    <t>Número de contratos adjudicados</t>
  </si>
  <si>
    <t>Importe de los contratos adjudicados</t>
  </si>
  <si>
    <t>Porcentaje participación</t>
  </si>
  <si>
    <t>Porcentaje importe</t>
  </si>
  <si>
    <t>PYME</t>
  </si>
  <si>
    <t>Duración (meses)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</si>
</sst>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C0A]_-;\-* #,##0.00\ [$€-C0A]_-;_-* &quot;-&quot;??\ [$€-C0A]_-;_-@_-"/>
    <numFmt numFmtId="165" formatCode="_-* #,##0\ &quot;€&quot;_-;\-* #,##0\ &quot;€&quot;_-;_-* 0\ &quot;€&quot;_-;_-@_-"/>
    <numFmt numFmtId="166" formatCode="0.0%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4" fontId="3" fillId="2" borderId="1" xfId="2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8" fontId="3" fillId="2" borderId="1" xfId="2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4" fontId="0" fillId="0" borderId="0" xfId="2" applyFont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44" fontId="3" fillId="2" borderId="5" xfId="2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165" fontId="0" fillId="0" borderId="11" xfId="3" applyNumberFormat="1" applyFont="1" applyBorder="1" applyAlignment="1">
      <alignment horizontal="center"/>
    </xf>
    <xf numFmtId="10" fontId="0" fillId="0" borderId="12" xfId="1" applyNumberFormat="1" applyFont="1" applyBorder="1" applyAlignment="1">
      <alignment horizontal="right"/>
    </xf>
    <xf numFmtId="0" fontId="0" fillId="0" borderId="13" xfId="0" applyBorder="1" applyAlignment="1">
      <alignment horizontal="center"/>
    </xf>
    <xf numFmtId="165" fontId="0" fillId="0" borderId="0" xfId="3" applyNumberFormat="1" applyFont="1" applyBorder="1" applyAlignment="1">
      <alignment horizontal="center"/>
    </xf>
    <xf numFmtId="10" fontId="0" fillId="0" borderId="15" xfId="1" applyNumberFormat="1" applyFont="1" applyBorder="1" applyAlignment="1">
      <alignment horizontal="right"/>
    </xf>
    <xf numFmtId="0" fontId="0" fillId="0" borderId="17" xfId="0" applyBorder="1" applyAlignment="1">
      <alignment horizontal="center"/>
    </xf>
    <xf numFmtId="165" fontId="0" fillId="0" borderId="18" xfId="3" applyNumberFormat="1" applyFont="1" applyBorder="1" applyAlignment="1">
      <alignment horizontal="center"/>
    </xf>
    <xf numFmtId="10" fontId="0" fillId="0" borderId="19" xfId="1" applyNumberFormat="1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0" fillId="0" borderId="18" xfId="0" applyBorder="1"/>
    <xf numFmtId="44" fontId="0" fillId="0" borderId="18" xfId="2" applyFont="1" applyBorder="1"/>
    <xf numFmtId="166" fontId="0" fillId="0" borderId="18" xfId="1" applyNumberFormat="1" applyFont="1" applyBorder="1"/>
    <xf numFmtId="166" fontId="0" fillId="0" borderId="19" xfId="1" applyNumberFormat="1" applyFont="1" applyBorder="1"/>
    <xf numFmtId="0" fontId="0" fillId="0" borderId="10" xfId="0" applyBorder="1"/>
    <xf numFmtId="0" fontId="0" fillId="0" borderId="14" xfId="0" applyBorder="1"/>
    <xf numFmtId="0" fontId="0" fillId="0" borderId="16" xfId="0" applyBorder="1"/>
    <xf numFmtId="0" fontId="1" fillId="0" borderId="16" xfId="0" applyFont="1" applyBorder="1"/>
    <xf numFmtId="0" fontId="1" fillId="0" borderId="18" xfId="0" applyFont="1" applyBorder="1" applyAlignment="1">
      <alignment horizontal="center"/>
    </xf>
    <xf numFmtId="165" fontId="1" fillId="0" borderId="18" xfId="3" applyNumberFormat="1" applyFont="1" applyFill="1" applyBorder="1" applyAlignment="1">
      <alignment horizontal="center"/>
    </xf>
    <xf numFmtId="10" fontId="1" fillId="0" borderId="19" xfId="1" applyNumberFormat="1" applyFont="1" applyFill="1" applyBorder="1" applyAlignment="1">
      <alignment horizontal="right"/>
    </xf>
    <xf numFmtId="165" fontId="0" fillId="0" borderId="11" xfId="3" applyNumberFormat="1" applyFont="1" applyFill="1" applyBorder="1" applyAlignment="1">
      <alignment horizontal="center"/>
    </xf>
    <xf numFmtId="10" fontId="0" fillId="0" borderId="12" xfId="1" applyNumberFormat="1" applyFont="1" applyFill="1" applyBorder="1" applyAlignment="1">
      <alignment horizontal="right"/>
    </xf>
    <xf numFmtId="165" fontId="0" fillId="0" borderId="0" xfId="3" applyNumberFormat="1" applyFont="1" applyFill="1" applyBorder="1" applyAlignment="1">
      <alignment horizontal="center"/>
    </xf>
    <xf numFmtId="10" fontId="0" fillId="0" borderId="15" xfId="1" applyNumberFormat="1" applyFont="1" applyFill="1" applyBorder="1" applyAlignment="1">
      <alignment horizontal="right"/>
    </xf>
    <xf numFmtId="165" fontId="0" fillId="0" borderId="18" xfId="3" applyNumberFormat="1" applyFont="1" applyFill="1" applyBorder="1" applyAlignment="1">
      <alignment horizontal="center"/>
    </xf>
    <xf numFmtId="10" fontId="0" fillId="0" borderId="19" xfId="1" applyNumberFormat="1" applyFont="1" applyFill="1" applyBorder="1" applyAlignment="1">
      <alignment horizontal="right"/>
    </xf>
    <xf numFmtId="0" fontId="1" fillId="0" borderId="21" xfId="0" applyFont="1" applyBorder="1" applyAlignment="1">
      <alignment horizontal="center"/>
    </xf>
    <xf numFmtId="165" fontId="1" fillId="0" borderId="21" xfId="3" applyNumberFormat="1" applyFont="1" applyFill="1" applyBorder="1" applyAlignment="1">
      <alignment horizontal="center"/>
    </xf>
    <xf numFmtId="10" fontId="1" fillId="0" borderId="22" xfId="1" applyNumberFormat="1" applyFont="1" applyFill="1" applyBorder="1" applyAlignment="1">
      <alignment horizontal="right"/>
    </xf>
    <xf numFmtId="0" fontId="0" fillId="0" borderId="17" xfId="0" applyBorder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44" fontId="3" fillId="3" borderId="0" xfId="2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4">
    <cellStyle name="Millares" xfId="3" builtinId="3"/>
    <cellStyle name="Moneda" xfId="2" builtinId="4"/>
    <cellStyle name="Normal" xfId="0" builtinId="0"/>
    <cellStyle name="Porcentaje" xfId="1" builtinId="5"/>
  </cellStyles>
  <dxfs count="20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-* #,##0.00\ [$€-C0A]_-;\-* #,##0.00\ [$€-C0A]_-;_-* &quot;-&quot;??\ [$€-C0A]_-;_-@_-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AA6BE14-663B-4685-9F5F-06F8EA63D25C}" name="Tabla4" displayName="Tabla4" ref="A1:R106" totalsRowShown="0" headerRowDxfId="19" dataDxfId="18">
  <autoFilter ref="A1:R106" xr:uid="{6AA6BE14-663B-4685-9F5F-06F8EA63D25C}"/>
  <sortState xmlns:xlrd2="http://schemas.microsoft.com/office/spreadsheetml/2017/richdata2" ref="A2:R106">
    <sortCondition ref="A1:A106"/>
  </sortState>
  <tableColumns count="18">
    <tableColumn id="1" xr3:uid="{A1F429D2-6672-43C9-BF78-B60278B2DB98}" name="Nº Expediente" dataDxfId="17"/>
    <tableColumn id="2" xr3:uid="{1DC0EF30-F7D7-48AE-A8CA-FB1DD74F4EBA}" name="Objeto" dataDxfId="16"/>
    <tableColumn id="18" xr3:uid="{70CBF5DF-05DE-4803-939E-FAFA7FE87837}" name="Promotora" dataDxfId="15"/>
    <tableColumn id="8" xr3:uid="{BAA71523-D3F1-4F23-A1B3-020EABF7C779}" name="Ámbito" dataDxfId="14"/>
    <tableColumn id="7" xr3:uid="{3D41CF66-EBE9-4C31-942A-68E3D14EBA63}" name="Anuncio previo" dataDxfId="13"/>
    <tableColumn id="3" xr3:uid="{28BF4929-846A-4288-899F-64DBAE49AF7B}" name="Tipo" dataDxfId="12"/>
    <tableColumn id="4" xr3:uid="{7E3F9069-2FC0-4F60-B611-DBABABE35A43}" name="Duración (meses)" dataDxfId="11"/>
    <tableColumn id="5" xr3:uid="{8B0B5082-146E-4372-9CC6-35D19CC3C835}" name="Procedimiento" dataDxfId="10"/>
    <tableColumn id="17" xr3:uid="{98DC450E-E2A9-46D8-B259-BB942E7C7D0B}" name="Publicidad" dataDxfId="9"/>
    <tableColumn id="6" xr3:uid="{9EDBAA97-7F0A-4581-BAAA-8BF23252CC81}" name="Anualidad tramitación" dataDxfId="8"/>
    <tableColumn id="11" xr3:uid="{B4FDA66A-D80E-4489-AEB7-DA36E5DF8F42}" name="Estado" dataDxfId="7"/>
    <tableColumn id="12" xr3:uid="{CD69FE43-9798-42DF-B79A-193A1712DEEC}" name="Fecha adjudicación" dataDxfId="6"/>
    <tableColumn id="14" xr3:uid="{D6D511F8-66C7-440E-AA97-755C4B73998E}" name="Adjudicatario (NIF)" dataDxfId="5"/>
    <tableColumn id="10" xr3:uid="{9D4E1E5B-A68A-40D8-ADEE-1B416D44EE7E}" name="PYME" dataDxfId="4"/>
    <tableColumn id="9" xr3:uid="{49E7A0D9-E8B4-40CF-95C0-0B20E0693078}" name="Número de empresas licitadoras" dataDxfId="3"/>
    <tableColumn id="16" xr3:uid="{DD75144B-8F36-49DA-AF49-6C3FB4332D8A}" name="Número de empresas licitadoras pymes" dataDxfId="2"/>
    <tableColumn id="15" xr3:uid="{50D8E6F6-F509-4029-A330-D3A449B0A4BB}" name="Importe IVA incluido de licitación" dataDxfId="1"/>
    <tableColumn id="13" xr3:uid="{56A9B032-77B8-4DB8-B429-0D016BE860D7}" name="Importe IVA incluido de la adjudicación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18A10-D555-47FD-9501-33BA653B8D98}">
  <dimension ref="A1:R10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10.85546875" defaultRowHeight="15" x14ac:dyDescent="0.25"/>
  <cols>
    <col min="1" max="1" width="14.140625" style="2" customWidth="1"/>
    <col min="2" max="2" width="36.85546875" style="2" customWidth="1"/>
    <col min="3" max="3" width="49.140625" style="2" hidden="1" customWidth="1"/>
    <col min="4" max="4" width="10" style="2" bestFit="1" customWidth="1"/>
    <col min="5" max="5" width="15.42578125" style="2" hidden="1" customWidth="1"/>
    <col min="6" max="6" width="15.7109375" style="2" customWidth="1"/>
    <col min="7" max="7" width="11.140625" style="2" customWidth="1"/>
    <col min="8" max="8" width="16" style="2" customWidth="1"/>
    <col min="9" max="9" width="18" style="2" bestFit="1" customWidth="1"/>
    <col min="10" max="10" width="15.5703125" style="2" hidden="1" customWidth="1"/>
    <col min="11" max="11" width="12.28515625" style="2" customWidth="1"/>
    <col min="12" max="12" width="12.42578125" style="2" customWidth="1"/>
    <col min="13" max="13" width="12.85546875" style="2" customWidth="1"/>
    <col min="14" max="14" width="9.28515625" style="2" customWidth="1"/>
    <col min="15" max="15" width="13" style="10" customWidth="1"/>
    <col min="16" max="16" width="11.42578125" style="10" customWidth="1"/>
    <col min="17" max="17" width="17.85546875" style="11" customWidth="1"/>
    <col min="18" max="18" width="17.42578125" style="2" customWidth="1"/>
    <col min="19" max="24" width="12.42578125" style="2"/>
    <col min="25" max="16384" width="10.85546875" style="2"/>
  </cols>
  <sheetData>
    <row r="1" spans="1:18" ht="69" customHeight="1" x14ac:dyDescent="0.25">
      <c r="A1" s="49" t="s">
        <v>0</v>
      </c>
      <c r="B1" s="49" t="s">
        <v>1</v>
      </c>
      <c r="C1" s="49" t="s">
        <v>2</v>
      </c>
      <c r="D1" s="49" t="s">
        <v>3</v>
      </c>
      <c r="E1" s="49" t="s">
        <v>4</v>
      </c>
      <c r="F1" s="49" t="s">
        <v>5</v>
      </c>
      <c r="G1" s="50" t="s">
        <v>357</v>
      </c>
      <c r="H1" s="49" t="s">
        <v>6</v>
      </c>
      <c r="I1" s="49" t="s">
        <v>7</v>
      </c>
      <c r="J1" s="50" t="s">
        <v>8</v>
      </c>
      <c r="K1" s="50" t="s">
        <v>9</v>
      </c>
      <c r="L1" s="50" t="s">
        <v>10</v>
      </c>
      <c r="M1" s="50" t="s">
        <v>11</v>
      </c>
      <c r="N1" s="50" t="s">
        <v>356</v>
      </c>
      <c r="O1" s="50" t="s">
        <v>12</v>
      </c>
      <c r="P1" s="50" t="s">
        <v>13</v>
      </c>
      <c r="Q1" s="51" t="s">
        <v>14</v>
      </c>
      <c r="R1" s="52" t="s">
        <v>15</v>
      </c>
    </row>
    <row r="2" spans="1:18" ht="90" x14ac:dyDescent="0.25">
      <c r="A2" s="3" t="s">
        <v>16</v>
      </c>
      <c r="B2" s="1" t="s">
        <v>17</v>
      </c>
      <c r="C2" s="1" t="s">
        <v>18</v>
      </c>
      <c r="D2" s="1" t="s">
        <v>19</v>
      </c>
      <c r="E2" s="1"/>
      <c r="F2" s="3" t="s">
        <v>20</v>
      </c>
      <c r="G2" s="3">
        <v>24</v>
      </c>
      <c r="H2" s="1" t="s">
        <v>21</v>
      </c>
      <c r="I2" s="1" t="s">
        <v>22</v>
      </c>
      <c r="J2" s="3">
        <v>2023</v>
      </c>
      <c r="K2" s="3" t="s">
        <v>23</v>
      </c>
      <c r="L2" s="4">
        <v>44974</v>
      </c>
      <c r="M2" s="4" t="s">
        <v>24</v>
      </c>
      <c r="N2" s="4" t="s">
        <v>25</v>
      </c>
      <c r="O2" s="5">
        <v>8</v>
      </c>
      <c r="P2" s="5">
        <v>6</v>
      </c>
      <c r="Q2" s="6">
        <v>240000.02</v>
      </c>
      <c r="R2" s="15">
        <v>103800.01</v>
      </c>
    </row>
    <row r="3" spans="1:18" ht="60" x14ac:dyDescent="0.25">
      <c r="A3" s="3" t="s">
        <v>26</v>
      </c>
      <c r="B3" s="1" t="s">
        <v>27</v>
      </c>
      <c r="C3" s="1" t="s">
        <v>28</v>
      </c>
      <c r="D3" s="1" t="s">
        <v>19</v>
      </c>
      <c r="E3" s="1"/>
      <c r="F3" s="3" t="s">
        <v>20</v>
      </c>
      <c r="G3" s="3">
        <v>7</v>
      </c>
      <c r="H3" s="1" t="s">
        <v>21</v>
      </c>
      <c r="I3" s="1" t="s">
        <v>22</v>
      </c>
      <c r="J3" s="3">
        <v>2023</v>
      </c>
      <c r="K3" s="3" t="s">
        <v>23</v>
      </c>
      <c r="L3" s="4">
        <v>44960</v>
      </c>
      <c r="M3" s="4" t="s">
        <v>29</v>
      </c>
      <c r="N3" s="4" t="s">
        <v>25</v>
      </c>
      <c r="O3" s="5">
        <v>4</v>
      </c>
      <c r="P3" s="5">
        <v>4</v>
      </c>
      <c r="Q3" s="6">
        <v>1172283.0900000001</v>
      </c>
      <c r="R3" s="15">
        <v>840215.53</v>
      </c>
    </row>
    <row r="4" spans="1:18" ht="45" x14ac:dyDescent="0.25">
      <c r="A4" s="3" t="s">
        <v>30</v>
      </c>
      <c r="B4" s="1" t="s">
        <v>31</v>
      </c>
      <c r="C4" s="1" t="s">
        <v>28</v>
      </c>
      <c r="D4" s="1" t="s">
        <v>19</v>
      </c>
      <c r="E4" s="1"/>
      <c r="F4" s="3" t="s">
        <v>20</v>
      </c>
      <c r="G4" s="3">
        <v>10</v>
      </c>
      <c r="H4" s="1" t="s">
        <v>21</v>
      </c>
      <c r="I4" s="1" t="s">
        <v>22</v>
      </c>
      <c r="J4" s="3">
        <v>2023</v>
      </c>
      <c r="K4" s="3" t="s">
        <v>23</v>
      </c>
      <c r="L4" s="4">
        <v>44966</v>
      </c>
      <c r="M4" s="4" t="s">
        <v>29</v>
      </c>
      <c r="N4" s="4" t="s">
        <v>25</v>
      </c>
      <c r="O4" s="5">
        <v>2</v>
      </c>
      <c r="P4" s="5">
        <v>2</v>
      </c>
      <c r="Q4" s="6">
        <v>53401.79</v>
      </c>
      <c r="R4" s="16">
        <v>53401.79</v>
      </c>
    </row>
    <row r="5" spans="1:18" ht="60" x14ac:dyDescent="0.25">
      <c r="A5" s="3" t="s">
        <v>32</v>
      </c>
      <c r="B5" s="1" t="s">
        <v>33</v>
      </c>
      <c r="C5" s="1" t="s">
        <v>28</v>
      </c>
      <c r="D5" s="1" t="s">
        <v>19</v>
      </c>
      <c r="E5" s="1"/>
      <c r="F5" s="3" t="s">
        <v>20</v>
      </c>
      <c r="G5" s="3">
        <v>4.5</v>
      </c>
      <c r="H5" s="1" t="s">
        <v>21</v>
      </c>
      <c r="I5" s="1" t="s">
        <v>22</v>
      </c>
      <c r="J5" s="3">
        <v>2023</v>
      </c>
      <c r="K5" s="3" t="s">
        <v>23</v>
      </c>
      <c r="L5" s="4">
        <v>45007</v>
      </c>
      <c r="M5" s="4" t="s">
        <v>34</v>
      </c>
      <c r="N5" s="4" t="s">
        <v>25</v>
      </c>
      <c r="O5" s="5">
        <v>2</v>
      </c>
      <c r="P5" s="5">
        <v>2</v>
      </c>
      <c r="Q5" s="6">
        <v>377011.8</v>
      </c>
      <c r="R5" s="15">
        <v>254826</v>
      </c>
    </row>
    <row r="6" spans="1:18" ht="45" x14ac:dyDescent="0.25">
      <c r="A6" s="3" t="s">
        <v>35</v>
      </c>
      <c r="B6" s="1" t="s">
        <v>36</v>
      </c>
      <c r="C6" s="1" t="s">
        <v>28</v>
      </c>
      <c r="D6" s="1" t="s">
        <v>19</v>
      </c>
      <c r="E6" s="1"/>
      <c r="F6" s="3" t="s">
        <v>20</v>
      </c>
      <c r="G6" s="3">
        <v>13</v>
      </c>
      <c r="H6" s="1" t="s">
        <v>21</v>
      </c>
      <c r="I6" s="1" t="s">
        <v>22</v>
      </c>
      <c r="J6" s="3">
        <v>2023</v>
      </c>
      <c r="K6" s="3" t="s">
        <v>23</v>
      </c>
      <c r="L6" s="4">
        <v>45042</v>
      </c>
      <c r="M6" s="4" t="s">
        <v>37</v>
      </c>
      <c r="N6" s="4" t="s">
        <v>25</v>
      </c>
      <c r="O6" s="5">
        <v>3</v>
      </c>
      <c r="P6" s="5">
        <v>3</v>
      </c>
      <c r="Q6" s="6">
        <v>1345207.58</v>
      </c>
      <c r="R6" s="15">
        <v>973594.19</v>
      </c>
    </row>
    <row r="7" spans="1:18" s="14" customFormat="1" ht="45" x14ac:dyDescent="0.25">
      <c r="A7" s="3" t="s">
        <v>38</v>
      </c>
      <c r="B7" s="1" t="s">
        <v>39</v>
      </c>
      <c r="C7" s="1" t="s">
        <v>40</v>
      </c>
      <c r="D7" s="1" t="s">
        <v>19</v>
      </c>
      <c r="E7" s="1" t="s">
        <v>41</v>
      </c>
      <c r="F7" s="3" t="s">
        <v>20</v>
      </c>
      <c r="G7" s="3">
        <v>24</v>
      </c>
      <c r="H7" s="1" t="s">
        <v>42</v>
      </c>
      <c r="I7" s="1" t="s">
        <v>43</v>
      </c>
      <c r="J7" s="3">
        <v>2023</v>
      </c>
      <c r="K7" s="3" t="s">
        <v>23</v>
      </c>
      <c r="L7" s="4">
        <v>44977</v>
      </c>
      <c r="M7" s="4" t="s">
        <v>44</v>
      </c>
      <c r="N7" s="4"/>
      <c r="O7" s="5">
        <v>1</v>
      </c>
      <c r="P7" s="5"/>
      <c r="Q7" s="6">
        <v>599997.86</v>
      </c>
      <c r="R7" s="6">
        <v>551760</v>
      </c>
    </row>
    <row r="8" spans="1:18" s="8" customFormat="1" ht="38.1" customHeight="1" x14ac:dyDescent="0.25">
      <c r="A8" s="3" t="s">
        <v>45</v>
      </c>
      <c r="B8" s="1" t="s">
        <v>46</v>
      </c>
      <c r="C8" s="1" t="s">
        <v>40</v>
      </c>
      <c r="D8" s="1" t="s">
        <v>19</v>
      </c>
      <c r="E8" s="1" t="s">
        <v>41</v>
      </c>
      <c r="F8" s="3" t="s">
        <v>20</v>
      </c>
      <c r="G8" s="3">
        <v>12</v>
      </c>
      <c r="H8" s="1" t="s">
        <v>42</v>
      </c>
      <c r="I8" s="1" t="s">
        <v>43</v>
      </c>
      <c r="J8" s="3">
        <v>2023</v>
      </c>
      <c r="K8" s="3" t="s">
        <v>23</v>
      </c>
      <c r="L8" s="4">
        <v>45041</v>
      </c>
      <c r="M8" s="4" t="s">
        <v>47</v>
      </c>
      <c r="N8" s="4"/>
      <c r="O8" s="5">
        <v>2</v>
      </c>
      <c r="P8" s="5"/>
      <c r="Q8" s="6">
        <v>96800</v>
      </c>
      <c r="R8" s="7">
        <v>86575.5</v>
      </c>
    </row>
    <row r="9" spans="1:18" s="8" customFormat="1" ht="34.5" customHeight="1" x14ac:dyDescent="0.25">
      <c r="A9" s="3" t="s">
        <v>48</v>
      </c>
      <c r="B9" s="1" t="s">
        <v>49</v>
      </c>
      <c r="C9" s="1" t="s">
        <v>40</v>
      </c>
      <c r="D9" s="1" t="s">
        <v>19</v>
      </c>
      <c r="E9" s="1"/>
      <c r="F9" s="3" t="s">
        <v>50</v>
      </c>
      <c r="G9" s="3">
        <v>12</v>
      </c>
      <c r="H9" s="1" t="s">
        <v>51</v>
      </c>
      <c r="I9" s="1" t="s">
        <v>43</v>
      </c>
      <c r="J9" s="3">
        <v>2023</v>
      </c>
      <c r="K9" s="3" t="s">
        <v>23</v>
      </c>
      <c r="L9" s="4">
        <v>44960</v>
      </c>
      <c r="M9" s="4" t="s">
        <v>52</v>
      </c>
      <c r="N9" s="4"/>
      <c r="O9" s="5">
        <v>8</v>
      </c>
      <c r="P9" s="5"/>
      <c r="Q9" s="7">
        <v>35090</v>
      </c>
      <c r="R9" s="7">
        <v>21778.55</v>
      </c>
    </row>
    <row r="10" spans="1:18" s="8" customFormat="1" ht="41.1" customHeight="1" x14ac:dyDescent="0.25">
      <c r="A10" s="3" t="s">
        <v>53</v>
      </c>
      <c r="B10" s="1" t="s">
        <v>49</v>
      </c>
      <c r="C10" s="1" t="s">
        <v>40</v>
      </c>
      <c r="D10" s="1" t="s">
        <v>19</v>
      </c>
      <c r="E10" s="1"/>
      <c r="F10" s="3" t="s">
        <v>50</v>
      </c>
      <c r="G10" s="3">
        <v>9</v>
      </c>
      <c r="H10" s="1" t="s">
        <v>51</v>
      </c>
      <c r="I10" s="1" t="s">
        <v>43</v>
      </c>
      <c r="J10" s="3">
        <v>2023</v>
      </c>
      <c r="K10" s="3" t="s">
        <v>23</v>
      </c>
      <c r="L10" s="4">
        <v>44960</v>
      </c>
      <c r="M10" s="4" t="s">
        <v>54</v>
      </c>
      <c r="N10" s="4"/>
      <c r="O10" s="5">
        <v>4</v>
      </c>
      <c r="P10" s="5"/>
      <c r="Q10" s="6">
        <v>59290</v>
      </c>
      <c r="R10" s="7">
        <v>9147.6</v>
      </c>
    </row>
    <row r="11" spans="1:18" s="8" customFormat="1" ht="45" x14ac:dyDescent="0.25">
      <c r="A11" s="3" t="s">
        <v>55</v>
      </c>
      <c r="B11" s="1" t="s">
        <v>49</v>
      </c>
      <c r="C11" s="1" t="s">
        <v>40</v>
      </c>
      <c r="D11" s="1" t="s">
        <v>19</v>
      </c>
      <c r="E11" s="1"/>
      <c r="F11" s="3" t="s">
        <v>50</v>
      </c>
      <c r="G11" s="3">
        <v>12</v>
      </c>
      <c r="H11" s="1" t="s">
        <v>51</v>
      </c>
      <c r="I11" s="1" t="s">
        <v>43</v>
      </c>
      <c r="J11" s="3">
        <v>2023</v>
      </c>
      <c r="K11" s="3" t="s">
        <v>23</v>
      </c>
      <c r="L11" s="4">
        <v>44960</v>
      </c>
      <c r="M11" s="4" t="s">
        <v>56</v>
      </c>
      <c r="N11" s="4"/>
      <c r="O11" s="5">
        <v>1</v>
      </c>
      <c r="P11" s="5"/>
      <c r="Q11" s="6">
        <v>3630</v>
      </c>
      <c r="R11" s="7">
        <v>2801.15</v>
      </c>
    </row>
    <row r="12" spans="1:18" s="8" customFormat="1" ht="45" x14ac:dyDescent="0.25">
      <c r="A12" s="3" t="s">
        <v>57</v>
      </c>
      <c r="B12" s="1" t="s">
        <v>58</v>
      </c>
      <c r="C12" s="1" t="s">
        <v>40</v>
      </c>
      <c r="D12" s="1" t="s">
        <v>19</v>
      </c>
      <c r="E12" s="1"/>
      <c r="F12" s="3" t="s">
        <v>50</v>
      </c>
      <c r="G12" s="3">
        <v>24</v>
      </c>
      <c r="H12" s="1" t="s">
        <v>51</v>
      </c>
      <c r="I12" s="1" t="s">
        <v>43</v>
      </c>
      <c r="J12" s="3">
        <v>2023</v>
      </c>
      <c r="K12" s="3" t="s">
        <v>23</v>
      </c>
      <c r="L12" s="4">
        <v>44958</v>
      </c>
      <c r="M12" s="4" t="s">
        <v>47</v>
      </c>
      <c r="N12" s="4"/>
      <c r="O12" s="5">
        <v>1</v>
      </c>
      <c r="P12" s="5"/>
      <c r="Q12" s="6">
        <v>62920</v>
      </c>
      <c r="R12" s="7">
        <v>36628.519999999997</v>
      </c>
    </row>
    <row r="13" spans="1:18" s="13" customFormat="1" ht="45" x14ac:dyDescent="0.25">
      <c r="A13" s="3" t="s">
        <v>59</v>
      </c>
      <c r="B13" s="1" t="s">
        <v>58</v>
      </c>
      <c r="C13" s="1" t="s">
        <v>40</v>
      </c>
      <c r="D13" s="1" t="s">
        <v>19</v>
      </c>
      <c r="E13" s="1"/>
      <c r="F13" s="3" t="s">
        <v>50</v>
      </c>
      <c r="G13" s="3">
        <v>24</v>
      </c>
      <c r="H13" s="1" t="s">
        <v>51</v>
      </c>
      <c r="I13" s="1" t="s">
        <v>43</v>
      </c>
      <c r="J13" s="3">
        <v>2023</v>
      </c>
      <c r="K13" s="3" t="s">
        <v>23</v>
      </c>
      <c r="L13" s="4">
        <v>44958</v>
      </c>
      <c r="M13" s="4" t="s">
        <v>47</v>
      </c>
      <c r="N13" s="4"/>
      <c r="O13" s="5">
        <v>1</v>
      </c>
      <c r="P13" s="5"/>
      <c r="Q13" s="6">
        <v>9196</v>
      </c>
      <c r="R13" s="7">
        <v>5375.91</v>
      </c>
    </row>
    <row r="14" spans="1:18" ht="105" x14ac:dyDescent="0.25">
      <c r="A14" s="3" t="s">
        <v>60</v>
      </c>
      <c r="B14" s="1" t="s">
        <v>61</v>
      </c>
      <c r="C14" s="1" t="s">
        <v>62</v>
      </c>
      <c r="D14" s="1" t="s">
        <v>19</v>
      </c>
      <c r="E14" s="1"/>
      <c r="F14" s="3" t="s">
        <v>20</v>
      </c>
      <c r="G14" s="3">
        <v>36</v>
      </c>
      <c r="H14" s="1" t="s">
        <v>21</v>
      </c>
      <c r="I14" s="1" t="s">
        <v>22</v>
      </c>
      <c r="J14" s="3">
        <v>2023</v>
      </c>
      <c r="K14" s="3" t="s">
        <v>23</v>
      </c>
      <c r="L14" s="4">
        <v>45056</v>
      </c>
      <c r="M14" s="4" t="s">
        <v>63</v>
      </c>
      <c r="N14" s="4" t="s">
        <v>25</v>
      </c>
      <c r="O14" s="5">
        <v>9</v>
      </c>
      <c r="P14" s="5">
        <v>8</v>
      </c>
      <c r="Q14" s="6">
        <v>360004.04</v>
      </c>
      <c r="R14" s="15">
        <v>360004.04</v>
      </c>
    </row>
    <row r="15" spans="1:18" s="14" customFormat="1" ht="105" x14ac:dyDescent="0.25">
      <c r="A15" s="3" t="s">
        <v>64</v>
      </c>
      <c r="B15" s="1" t="s">
        <v>65</v>
      </c>
      <c r="C15" s="1" t="s">
        <v>62</v>
      </c>
      <c r="D15" s="1" t="s">
        <v>19</v>
      </c>
      <c r="E15" s="1"/>
      <c r="F15" s="3" t="s">
        <v>20</v>
      </c>
      <c r="G15" s="3">
        <v>36</v>
      </c>
      <c r="H15" s="1" t="s">
        <v>66</v>
      </c>
      <c r="I15" s="1" t="s">
        <v>43</v>
      </c>
      <c r="J15" s="3">
        <v>2023</v>
      </c>
      <c r="K15" s="3" t="s">
        <v>23</v>
      </c>
      <c r="L15" s="4">
        <v>45092</v>
      </c>
      <c r="M15" s="4" t="s">
        <v>67</v>
      </c>
      <c r="N15" s="4"/>
      <c r="O15" s="5">
        <v>7</v>
      </c>
      <c r="P15" s="5"/>
      <c r="Q15" s="7">
        <v>43847.040000000001</v>
      </c>
      <c r="R15" s="7">
        <v>43847.040000000001</v>
      </c>
    </row>
    <row r="16" spans="1:18" s="8" customFormat="1" ht="105" x14ac:dyDescent="0.25">
      <c r="A16" s="3" t="s">
        <v>68</v>
      </c>
      <c r="B16" s="1" t="s">
        <v>65</v>
      </c>
      <c r="C16" s="1" t="s">
        <v>62</v>
      </c>
      <c r="D16" s="1" t="s">
        <v>19</v>
      </c>
      <c r="E16" s="1"/>
      <c r="F16" s="3" t="s">
        <v>20</v>
      </c>
      <c r="G16" s="3">
        <v>36</v>
      </c>
      <c r="H16" s="1" t="s">
        <v>66</v>
      </c>
      <c r="I16" s="1" t="s">
        <v>43</v>
      </c>
      <c r="J16" s="3">
        <v>2023</v>
      </c>
      <c r="K16" s="3" t="s">
        <v>23</v>
      </c>
      <c r="L16" s="4">
        <v>45155</v>
      </c>
      <c r="M16" s="4" t="s">
        <v>69</v>
      </c>
      <c r="N16" s="4"/>
      <c r="O16" s="5">
        <v>2</v>
      </c>
      <c r="P16" s="5"/>
      <c r="Q16" s="6">
        <v>35679.74</v>
      </c>
      <c r="R16" s="6">
        <v>35679.74</v>
      </c>
    </row>
    <row r="17" spans="1:18" s="8" customFormat="1" ht="45" x14ac:dyDescent="0.25">
      <c r="A17" s="3" t="s">
        <v>70</v>
      </c>
      <c r="B17" s="1" t="s">
        <v>71</v>
      </c>
      <c r="C17" s="1" t="s">
        <v>72</v>
      </c>
      <c r="D17" s="1" t="s">
        <v>73</v>
      </c>
      <c r="E17" s="1"/>
      <c r="F17" s="3" t="s">
        <v>20</v>
      </c>
      <c r="G17" s="3">
        <v>12</v>
      </c>
      <c r="H17" s="1" t="s">
        <v>51</v>
      </c>
      <c r="I17" s="1" t="s">
        <v>43</v>
      </c>
      <c r="J17" s="3">
        <v>2023</v>
      </c>
      <c r="K17" s="3" t="s">
        <v>74</v>
      </c>
      <c r="L17" s="4"/>
      <c r="M17" s="4"/>
      <c r="N17" s="4"/>
      <c r="O17" s="5"/>
      <c r="P17" s="5"/>
      <c r="Q17" s="7">
        <v>322.69</v>
      </c>
      <c r="R17" s="7"/>
    </row>
    <row r="18" spans="1:18" s="8" customFormat="1" ht="105" x14ac:dyDescent="0.25">
      <c r="A18" s="3" t="s">
        <v>75</v>
      </c>
      <c r="B18" s="1" t="s">
        <v>76</v>
      </c>
      <c r="C18" s="1" t="s">
        <v>72</v>
      </c>
      <c r="D18" s="1" t="s">
        <v>19</v>
      </c>
      <c r="E18" s="1"/>
      <c r="F18" s="3" t="s">
        <v>20</v>
      </c>
      <c r="G18" s="3">
        <v>36</v>
      </c>
      <c r="H18" s="1" t="s">
        <v>66</v>
      </c>
      <c r="I18" s="1" t="s">
        <v>43</v>
      </c>
      <c r="J18" s="3">
        <v>2023</v>
      </c>
      <c r="K18" s="3" t="s">
        <v>23</v>
      </c>
      <c r="L18" s="4">
        <v>44974</v>
      </c>
      <c r="M18" s="4" t="s">
        <v>77</v>
      </c>
      <c r="N18" s="4"/>
      <c r="O18" s="5">
        <v>4</v>
      </c>
      <c r="P18" s="5"/>
      <c r="Q18" s="7">
        <v>41140</v>
      </c>
      <c r="R18" s="7">
        <v>41140</v>
      </c>
    </row>
    <row r="19" spans="1:18" s="8" customFormat="1" ht="120" x14ac:dyDescent="0.25">
      <c r="A19" s="3" t="s">
        <v>78</v>
      </c>
      <c r="B19" s="1" t="s">
        <v>79</v>
      </c>
      <c r="C19" s="1" t="s">
        <v>72</v>
      </c>
      <c r="D19" s="1" t="s">
        <v>19</v>
      </c>
      <c r="E19" s="1"/>
      <c r="F19" s="3" t="s">
        <v>20</v>
      </c>
      <c r="G19" s="3">
        <v>24</v>
      </c>
      <c r="H19" s="1" t="s">
        <v>66</v>
      </c>
      <c r="I19" s="1" t="s">
        <v>43</v>
      </c>
      <c r="J19" s="3">
        <v>2023</v>
      </c>
      <c r="K19" s="3" t="s">
        <v>23</v>
      </c>
      <c r="L19" s="4">
        <v>45034</v>
      </c>
      <c r="M19" s="4" t="s">
        <v>80</v>
      </c>
      <c r="N19" s="4"/>
      <c r="O19" s="5">
        <v>4</v>
      </c>
      <c r="P19" s="5"/>
      <c r="Q19" s="6">
        <v>49455.29</v>
      </c>
      <c r="R19" s="7">
        <v>34056</v>
      </c>
    </row>
    <row r="20" spans="1:18" s="8" customFormat="1" ht="120" x14ac:dyDescent="0.25">
      <c r="A20" s="3" t="s">
        <v>81</v>
      </c>
      <c r="B20" s="1" t="s">
        <v>82</v>
      </c>
      <c r="C20" s="1" t="s">
        <v>72</v>
      </c>
      <c r="D20" s="1" t="s">
        <v>19</v>
      </c>
      <c r="E20" s="1"/>
      <c r="F20" s="3" t="s">
        <v>50</v>
      </c>
      <c r="G20" s="3">
        <v>12</v>
      </c>
      <c r="H20" s="1" t="s">
        <v>66</v>
      </c>
      <c r="I20" s="1" t="s">
        <v>43</v>
      </c>
      <c r="J20" s="3">
        <v>2023</v>
      </c>
      <c r="K20" s="3" t="s">
        <v>23</v>
      </c>
      <c r="L20" s="4">
        <v>44999</v>
      </c>
      <c r="M20" s="4" t="s">
        <v>83</v>
      </c>
      <c r="N20" s="4"/>
      <c r="O20" s="5">
        <v>4</v>
      </c>
      <c r="P20" s="5"/>
      <c r="Q20" s="6">
        <v>53240</v>
      </c>
      <c r="R20" s="7">
        <v>31703.62</v>
      </c>
    </row>
    <row r="21" spans="1:18" s="8" customFormat="1" ht="90" x14ac:dyDescent="0.25">
      <c r="A21" s="3" t="s">
        <v>84</v>
      </c>
      <c r="B21" s="1" t="s">
        <v>85</v>
      </c>
      <c r="C21" s="1"/>
      <c r="D21" s="1" t="s">
        <v>19</v>
      </c>
      <c r="E21" s="1" t="s">
        <v>41</v>
      </c>
      <c r="F21" s="3" t="s">
        <v>20</v>
      </c>
      <c r="G21" s="3"/>
      <c r="H21" s="1" t="s">
        <v>86</v>
      </c>
      <c r="I21" s="1" t="s">
        <v>87</v>
      </c>
      <c r="J21" s="3">
        <v>2023</v>
      </c>
      <c r="K21" s="3" t="s">
        <v>23</v>
      </c>
      <c r="L21" s="4">
        <v>44923</v>
      </c>
      <c r="M21" s="4" t="s">
        <v>88</v>
      </c>
      <c r="N21" s="4"/>
      <c r="O21" s="5"/>
      <c r="P21" s="5"/>
      <c r="Q21" s="6">
        <v>5082</v>
      </c>
      <c r="R21" s="7">
        <v>5082</v>
      </c>
    </row>
    <row r="22" spans="1:18" s="8" customFormat="1" ht="195" x14ac:dyDescent="0.25">
      <c r="A22" s="3" t="s">
        <v>89</v>
      </c>
      <c r="B22" s="1" t="s">
        <v>90</v>
      </c>
      <c r="C22" s="1" t="s">
        <v>72</v>
      </c>
      <c r="D22" s="1" t="s">
        <v>19</v>
      </c>
      <c r="E22" s="1" t="s">
        <v>41</v>
      </c>
      <c r="F22" s="3" t="s">
        <v>20</v>
      </c>
      <c r="G22" s="3">
        <v>8</v>
      </c>
      <c r="H22" s="1" t="s">
        <v>86</v>
      </c>
      <c r="I22" s="1" t="s">
        <v>87</v>
      </c>
      <c r="J22" s="3">
        <v>2023</v>
      </c>
      <c r="K22" s="3" t="s">
        <v>23</v>
      </c>
      <c r="L22" s="4">
        <v>44935</v>
      </c>
      <c r="M22" s="4" t="s">
        <v>88</v>
      </c>
      <c r="N22" s="4"/>
      <c r="O22" s="5">
        <v>1</v>
      </c>
      <c r="P22" s="5"/>
      <c r="Q22" s="6">
        <v>5082</v>
      </c>
      <c r="R22" s="7">
        <v>5082</v>
      </c>
    </row>
    <row r="23" spans="1:18" s="8" customFormat="1" ht="75" x14ac:dyDescent="0.25">
      <c r="A23" s="3" t="s">
        <v>91</v>
      </c>
      <c r="B23" s="1" t="s">
        <v>92</v>
      </c>
      <c r="C23" s="1" t="s">
        <v>72</v>
      </c>
      <c r="D23" s="1" t="s">
        <v>19</v>
      </c>
      <c r="E23" s="1" t="s">
        <v>41</v>
      </c>
      <c r="F23" s="3" t="s">
        <v>50</v>
      </c>
      <c r="G23" s="3">
        <v>4</v>
      </c>
      <c r="H23" s="1" t="s">
        <v>86</v>
      </c>
      <c r="I23" s="1" t="s">
        <v>87</v>
      </c>
      <c r="J23" s="3">
        <v>2023</v>
      </c>
      <c r="K23" s="3" t="s">
        <v>23</v>
      </c>
      <c r="L23" s="4">
        <v>44970</v>
      </c>
      <c r="M23" s="4" t="s">
        <v>93</v>
      </c>
      <c r="N23" s="4"/>
      <c r="O23" s="5">
        <v>1</v>
      </c>
      <c r="P23" s="5"/>
      <c r="Q23" s="6">
        <v>18148.79</v>
      </c>
      <c r="R23" s="7">
        <v>7118.81</v>
      </c>
    </row>
    <row r="24" spans="1:18" s="8" customFormat="1" ht="60" x14ac:dyDescent="0.25">
      <c r="A24" s="3" t="s">
        <v>94</v>
      </c>
      <c r="B24" s="1" t="s">
        <v>95</v>
      </c>
      <c r="C24" s="1" t="s">
        <v>96</v>
      </c>
      <c r="D24" s="1" t="s">
        <v>19</v>
      </c>
      <c r="E24" s="1"/>
      <c r="F24" s="3" t="s">
        <v>20</v>
      </c>
      <c r="G24" s="3">
        <v>24</v>
      </c>
      <c r="H24" s="1" t="s">
        <v>51</v>
      </c>
      <c r="I24" s="1" t="s">
        <v>43</v>
      </c>
      <c r="J24" s="3">
        <v>2023</v>
      </c>
      <c r="K24" s="3" t="s">
        <v>23</v>
      </c>
      <c r="L24" s="4">
        <v>44981</v>
      </c>
      <c r="M24" s="4" t="s">
        <v>97</v>
      </c>
      <c r="N24" s="4"/>
      <c r="O24" s="5">
        <v>2</v>
      </c>
      <c r="P24" s="5"/>
      <c r="Q24" s="6">
        <v>23828.59</v>
      </c>
      <c r="R24" s="7">
        <v>16680.02</v>
      </c>
    </row>
    <row r="25" spans="1:18" s="8" customFormat="1" ht="48.6" customHeight="1" x14ac:dyDescent="0.25">
      <c r="A25" s="3" t="s">
        <v>98</v>
      </c>
      <c r="B25" s="1" t="s">
        <v>99</v>
      </c>
      <c r="C25" s="1" t="s">
        <v>100</v>
      </c>
      <c r="D25" s="1"/>
      <c r="E25" s="1" t="s">
        <v>41</v>
      </c>
      <c r="F25" s="3" t="s">
        <v>20</v>
      </c>
      <c r="G25" s="3">
        <v>5</v>
      </c>
      <c r="H25" s="1" t="s">
        <v>86</v>
      </c>
      <c r="I25" s="1" t="s">
        <v>87</v>
      </c>
      <c r="J25" s="3">
        <v>2023</v>
      </c>
      <c r="K25" s="3" t="s">
        <v>23</v>
      </c>
      <c r="L25" s="4">
        <v>45121</v>
      </c>
      <c r="M25" s="4" t="s">
        <v>101</v>
      </c>
      <c r="N25" s="4"/>
      <c r="O25" s="5">
        <v>3</v>
      </c>
      <c r="P25" s="5"/>
      <c r="Q25" s="6">
        <v>17545</v>
      </c>
      <c r="R25" s="7">
        <v>16940</v>
      </c>
    </row>
    <row r="26" spans="1:18" s="8" customFormat="1" ht="59.1" customHeight="1" x14ac:dyDescent="0.25">
      <c r="A26" s="3" t="s">
        <v>102</v>
      </c>
      <c r="B26" s="1" t="s">
        <v>103</v>
      </c>
      <c r="C26" s="1" t="s">
        <v>104</v>
      </c>
      <c r="D26" s="1" t="s">
        <v>19</v>
      </c>
      <c r="E26" s="1" t="s">
        <v>41</v>
      </c>
      <c r="F26" s="3" t="s">
        <v>20</v>
      </c>
      <c r="G26" s="3">
        <v>3</v>
      </c>
      <c r="H26" s="1" t="s">
        <v>86</v>
      </c>
      <c r="I26" s="1" t="s">
        <v>87</v>
      </c>
      <c r="J26" s="3">
        <v>2023</v>
      </c>
      <c r="K26" s="3" t="s">
        <v>23</v>
      </c>
      <c r="L26" s="4">
        <v>45026</v>
      </c>
      <c r="M26" s="4" t="s">
        <v>105</v>
      </c>
      <c r="N26" s="4"/>
      <c r="O26" s="5">
        <v>3</v>
      </c>
      <c r="P26" s="5"/>
      <c r="Q26" s="6">
        <v>18100</v>
      </c>
      <c r="R26" s="7">
        <v>18029</v>
      </c>
    </row>
    <row r="27" spans="1:18" s="8" customFormat="1" ht="75" x14ac:dyDescent="0.25">
      <c r="A27" s="3" t="s">
        <v>106</v>
      </c>
      <c r="B27" s="1" t="s">
        <v>107</v>
      </c>
      <c r="C27" s="1" t="s">
        <v>104</v>
      </c>
      <c r="D27" s="1" t="s">
        <v>19</v>
      </c>
      <c r="E27" s="1" t="s">
        <v>41</v>
      </c>
      <c r="F27" s="3" t="s">
        <v>20</v>
      </c>
      <c r="G27" s="3">
        <v>3</v>
      </c>
      <c r="H27" s="1" t="s">
        <v>86</v>
      </c>
      <c r="I27" s="1" t="s">
        <v>87</v>
      </c>
      <c r="J27" s="3">
        <v>2023</v>
      </c>
      <c r="K27" s="3" t="s">
        <v>23</v>
      </c>
      <c r="L27" s="4">
        <v>45154</v>
      </c>
      <c r="M27" s="4" t="s">
        <v>108</v>
      </c>
      <c r="N27" s="4"/>
      <c r="O27" s="5">
        <v>1</v>
      </c>
      <c r="P27" s="5"/>
      <c r="Q27" s="7">
        <v>18148.79</v>
      </c>
      <c r="R27" s="7">
        <v>18148.79</v>
      </c>
    </row>
    <row r="28" spans="1:18" s="8" customFormat="1" ht="45" x14ac:dyDescent="0.25">
      <c r="A28" s="3" t="s">
        <v>109</v>
      </c>
      <c r="B28" s="1" t="s">
        <v>110</v>
      </c>
      <c r="C28" s="1" t="s">
        <v>111</v>
      </c>
      <c r="D28" s="1" t="s">
        <v>19</v>
      </c>
      <c r="E28" s="1" t="s">
        <v>41</v>
      </c>
      <c r="F28" s="3" t="s">
        <v>20</v>
      </c>
      <c r="G28" s="3">
        <v>12</v>
      </c>
      <c r="H28" s="1" t="s">
        <v>86</v>
      </c>
      <c r="I28" s="1" t="s">
        <v>87</v>
      </c>
      <c r="J28" s="3">
        <v>2023</v>
      </c>
      <c r="K28" s="3" t="s">
        <v>23</v>
      </c>
      <c r="L28" s="4">
        <v>44973</v>
      </c>
      <c r="M28" s="4" t="s">
        <v>112</v>
      </c>
      <c r="N28" s="4"/>
      <c r="O28" s="5">
        <v>3</v>
      </c>
      <c r="P28" s="5"/>
      <c r="Q28" s="6">
        <v>13310</v>
      </c>
      <c r="R28" s="7">
        <v>8115.8</v>
      </c>
    </row>
    <row r="29" spans="1:18" s="8" customFormat="1" ht="105" x14ac:dyDescent="0.25">
      <c r="A29" s="3" t="s">
        <v>113</v>
      </c>
      <c r="B29" s="1" t="s">
        <v>114</v>
      </c>
      <c r="C29" s="1" t="s">
        <v>115</v>
      </c>
      <c r="D29" s="1" t="s">
        <v>19</v>
      </c>
      <c r="E29" s="1" t="s">
        <v>41</v>
      </c>
      <c r="F29" s="3" t="s">
        <v>20</v>
      </c>
      <c r="G29" s="3">
        <v>12</v>
      </c>
      <c r="H29" s="1" t="s">
        <v>86</v>
      </c>
      <c r="I29" s="1" t="s">
        <v>87</v>
      </c>
      <c r="J29" s="3">
        <v>2023</v>
      </c>
      <c r="K29" s="3" t="s">
        <v>23</v>
      </c>
      <c r="L29" s="4">
        <v>44967</v>
      </c>
      <c r="M29" s="4" t="s">
        <v>116</v>
      </c>
      <c r="N29" s="4"/>
      <c r="O29" s="5">
        <v>1</v>
      </c>
      <c r="P29" s="5"/>
      <c r="Q29" s="7">
        <v>10000</v>
      </c>
      <c r="R29" s="7">
        <v>10000</v>
      </c>
    </row>
    <row r="30" spans="1:18" s="8" customFormat="1" ht="45" x14ac:dyDescent="0.25">
      <c r="A30" s="3" t="s">
        <v>117</v>
      </c>
      <c r="B30" s="1" t="s">
        <v>118</v>
      </c>
      <c r="C30" s="1" t="s">
        <v>119</v>
      </c>
      <c r="D30" s="1" t="s">
        <v>19</v>
      </c>
      <c r="E30" s="1" t="s">
        <v>41</v>
      </c>
      <c r="F30" s="3" t="s">
        <v>20</v>
      </c>
      <c r="G30" s="3">
        <v>1</v>
      </c>
      <c r="H30" s="1" t="s">
        <v>86</v>
      </c>
      <c r="I30" s="1" t="s">
        <v>87</v>
      </c>
      <c r="J30" s="3">
        <v>2023</v>
      </c>
      <c r="K30" s="3" t="s">
        <v>23</v>
      </c>
      <c r="L30" s="4">
        <v>45068</v>
      </c>
      <c r="M30" s="4" t="s">
        <v>120</v>
      </c>
      <c r="N30" s="4"/>
      <c r="O30" s="5">
        <v>3</v>
      </c>
      <c r="P30" s="5"/>
      <c r="Q30" s="6">
        <v>10000</v>
      </c>
      <c r="R30" s="7">
        <v>2860</v>
      </c>
    </row>
    <row r="31" spans="1:18" s="13" customFormat="1" ht="45" x14ac:dyDescent="0.25">
      <c r="A31" s="3" t="s">
        <v>121</v>
      </c>
      <c r="B31" s="1" t="s">
        <v>122</v>
      </c>
      <c r="C31" s="1" t="s">
        <v>123</v>
      </c>
      <c r="D31" s="1" t="s">
        <v>19</v>
      </c>
      <c r="E31" s="1" t="s">
        <v>41</v>
      </c>
      <c r="F31" s="3" t="s">
        <v>20</v>
      </c>
      <c r="G31" s="3">
        <v>3</v>
      </c>
      <c r="H31" s="1" t="s">
        <v>86</v>
      </c>
      <c r="I31" s="1" t="s">
        <v>87</v>
      </c>
      <c r="J31" s="3">
        <v>2023</v>
      </c>
      <c r="K31" s="3" t="s">
        <v>23</v>
      </c>
      <c r="L31" s="4">
        <v>45085</v>
      </c>
      <c r="M31" s="4" t="s">
        <v>124</v>
      </c>
      <c r="N31" s="4"/>
      <c r="O31" s="5">
        <v>1</v>
      </c>
      <c r="P31" s="5"/>
      <c r="Q31" s="7">
        <v>8850</v>
      </c>
      <c r="R31" s="7">
        <v>8850</v>
      </c>
    </row>
    <row r="32" spans="1:18" ht="60" x14ac:dyDescent="0.25">
      <c r="A32" s="3" t="s">
        <v>125</v>
      </c>
      <c r="B32" s="1" t="s">
        <v>126</v>
      </c>
      <c r="C32" s="1" t="s">
        <v>28</v>
      </c>
      <c r="D32" s="1" t="s">
        <v>19</v>
      </c>
      <c r="E32" s="1"/>
      <c r="F32" s="3" t="s">
        <v>20</v>
      </c>
      <c r="G32" s="3">
        <v>4.5</v>
      </c>
      <c r="H32" s="1" t="s">
        <v>21</v>
      </c>
      <c r="I32" s="1" t="s">
        <v>22</v>
      </c>
      <c r="J32" s="3">
        <v>2023</v>
      </c>
      <c r="K32" s="3" t="s">
        <v>23</v>
      </c>
      <c r="L32" s="4">
        <v>45061</v>
      </c>
      <c r="M32" s="4" t="s">
        <v>34</v>
      </c>
      <c r="N32" s="4" t="s">
        <v>25</v>
      </c>
      <c r="O32" s="5">
        <v>3</v>
      </c>
      <c r="P32" s="5">
        <v>3</v>
      </c>
      <c r="Q32" s="6">
        <v>617813.13</v>
      </c>
      <c r="R32" s="15">
        <v>459776.19</v>
      </c>
    </row>
    <row r="33" spans="1:18" ht="30" x14ac:dyDescent="0.25">
      <c r="A33" s="3" t="s">
        <v>127</v>
      </c>
      <c r="B33" s="1" t="s">
        <v>128</v>
      </c>
      <c r="C33" s="1" t="s">
        <v>28</v>
      </c>
      <c r="D33" s="1" t="s">
        <v>19</v>
      </c>
      <c r="E33" s="1"/>
      <c r="F33" s="3" t="s">
        <v>20</v>
      </c>
      <c r="G33" s="3">
        <v>5</v>
      </c>
      <c r="H33" s="1" t="s">
        <v>21</v>
      </c>
      <c r="I33" s="1" t="s">
        <v>22</v>
      </c>
      <c r="J33" s="3">
        <v>2023</v>
      </c>
      <c r="K33" s="3" t="s">
        <v>23</v>
      </c>
      <c r="L33" s="4">
        <v>45254</v>
      </c>
      <c r="M33" s="4" t="s">
        <v>37</v>
      </c>
      <c r="N33" s="4" t="s">
        <v>25</v>
      </c>
      <c r="O33" s="5">
        <v>3</v>
      </c>
      <c r="P33" s="5">
        <v>3</v>
      </c>
      <c r="Q33" s="6">
        <v>1003661.12</v>
      </c>
      <c r="R33" s="15">
        <v>772074.38</v>
      </c>
    </row>
    <row r="34" spans="1:18" s="14" customFormat="1" ht="30" x14ac:dyDescent="0.25">
      <c r="A34" s="3" t="s">
        <v>129</v>
      </c>
      <c r="B34" s="1" t="s">
        <v>130</v>
      </c>
      <c r="C34" s="1" t="s">
        <v>28</v>
      </c>
      <c r="D34" s="1" t="s">
        <v>19</v>
      </c>
      <c r="E34" s="1" t="s">
        <v>41</v>
      </c>
      <c r="F34" s="3" t="s">
        <v>20</v>
      </c>
      <c r="G34" s="3">
        <v>4</v>
      </c>
      <c r="H34" s="1" t="s">
        <v>86</v>
      </c>
      <c r="I34" s="1" t="s">
        <v>87</v>
      </c>
      <c r="J34" s="3">
        <v>2023</v>
      </c>
      <c r="K34" s="3" t="s">
        <v>23</v>
      </c>
      <c r="L34" s="4">
        <v>45134</v>
      </c>
      <c r="M34" s="4" t="s">
        <v>34</v>
      </c>
      <c r="N34" s="4"/>
      <c r="O34" s="5">
        <v>4</v>
      </c>
      <c r="P34" s="5"/>
      <c r="Q34" s="7">
        <v>18137.900000000001</v>
      </c>
      <c r="R34" s="7">
        <v>18137.900000000001</v>
      </c>
    </row>
    <row r="35" spans="1:18" s="8" customFormat="1" ht="105" x14ac:dyDescent="0.25">
      <c r="A35" s="3" t="s">
        <v>131</v>
      </c>
      <c r="B35" s="1" t="s">
        <v>114</v>
      </c>
      <c r="C35" s="1" t="s">
        <v>115</v>
      </c>
      <c r="D35" s="1" t="s">
        <v>19</v>
      </c>
      <c r="E35" s="1" t="s">
        <v>41</v>
      </c>
      <c r="F35" s="3" t="s">
        <v>20</v>
      </c>
      <c r="G35" s="3">
        <v>12</v>
      </c>
      <c r="H35" s="1" t="s">
        <v>86</v>
      </c>
      <c r="I35" s="1" t="s">
        <v>87</v>
      </c>
      <c r="J35" s="3">
        <v>2023</v>
      </c>
      <c r="K35" s="3" t="s">
        <v>23</v>
      </c>
      <c r="L35" s="4">
        <v>44967</v>
      </c>
      <c r="M35" s="4" t="s">
        <v>116</v>
      </c>
      <c r="N35" s="4"/>
      <c r="O35" s="5">
        <v>1</v>
      </c>
      <c r="P35" s="5"/>
      <c r="Q35" s="7">
        <v>10000</v>
      </c>
      <c r="R35" s="7">
        <v>10000</v>
      </c>
    </row>
    <row r="36" spans="1:18" s="8" customFormat="1" ht="45" x14ac:dyDescent="0.25">
      <c r="A36" s="3" t="s">
        <v>132</v>
      </c>
      <c r="B36" s="1" t="s">
        <v>133</v>
      </c>
      <c r="C36" s="1" t="s">
        <v>115</v>
      </c>
      <c r="D36" s="1" t="s">
        <v>19</v>
      </c>
      <c r="E36" s="1" t="s">
        <v>41</v>
      </c>
      <c r="F36" s="3" t="s">
        <v>20</v>
      </c>
      <c r="G36" s="3">
        <v>3</v>
      </c>
      <c r="H36" s="1" t="s">
        <v>86</v>
      </c>
      <c r="I36" s="1" t="s">
        <v>87</v>
      </c>
      <c r="J36" s="3">
        <v>2023</v>
      </c>
      <c r="K36" s="3" t="s">
        <v>23</v>
      </c>
      <c r="L36" s="4">
        <v>45068</v>
      </c>
      <c r="M36" s="4" t="s">
        <v>37</v>
      </c>
      <c r="N36" s="4"/>
      <c r="O36" s="5">
        <v>3</v>
      </c>
      <c r="P36" s="5"/>
      <c r="Q36" s="6">
        <v>18089.5</v>
      </c>
      <c r="R36" s="7">
        <v>17411.900000000001</v>
      </c>
    </row>
    <row r="37" spans="1:18" s="13" customFormat="1" ht="45" x14ac:dyDescent="0.25">
      <c r="A37" s="3" t="s">
        <v>134</v>
      </c>
      <c r="B37" s="1" t="s">
        <v>135</v>
      </c>
      <c r="C37" s="1" t="s">
        <v>40</v>
      </c>
      <c r="D37" s="1" t="s">
        <v>19</v>
      </c>
      <c r="E37" s="1"/>
      <c r="F37" s="3" t="s">
        <v>20</v>
      </c>
      <c r="G37" s="3">
        <v>12</v>
      </c>
      <c r="H37" s="1" t="s">
        <v>51</v>
      </c>
      <c r="I37" s="1" t="s">
        <v>43</v>
      </c>
      <c r="J37" s="3">
        <v>2023</v>
      </c>
      <c r="K37" s="3" t="s">
        <v>23</v>
      </c>
      <c r="L37" s="4">
        <v>45252</v>
      </c>
      <c r="M37" s="4" t="s">
        <v>136</v>
      </c>
      <c r="N37" s="4"/>
      <c r="O37" s="5">
        <v>2</v>
      </c>
      <c r="P37" s="5"/>
      <c r="Q37" s="6">
        <v>10869.43</v>
      </c>
      <c r="R37" s="7">
        <v>6594.5</v>
      </c>
    </row>
    <row r="38" spans="1:18" ht="30" x14ac:dyDescent="0.25">
      <c r="A38" s="3" t="s">
        <v>137</v>
      </c>
      <c r="B38" s="1" t="s">
        <v>138</v>
      </c>
      <c r="C38" s="1" t="s">
        <v>139</v>
      </c>
      <c r="D38" s="1" t="s">
        <v>19</v>
      </c>
      <c r="E38" s="1"/>
      <c r="F38" s="3" t="s">
        <v>20</v>
      </c>
      <c r="G38" s="3">
        <v>32</v>
      </c>
      <c r="H38" s="1" t="s">
        <v>21</v>
      </c>
      <c r="I38" s="1" t="s">
        <v>22</v>
      </c>
      <c r="J38" s="3">
        <v>2023</v>
      </c>
      <c r="K38" s="3" t="s">
        <v>23</v>
      </c>
      <c r="L38" s="4">
        <v>45254</v>
      </c>
      <c r="M38" s="4" t="s">
        <v>44</v>
      </c>
      <c r="N38" s="4" t="s">
        <v>41</v>
      </c>
      <c r="O38" s="5">
        <v>1</v>
      </c>
      <c r="P38" s="5">
        <v>0</v>
      </c>
      <c r="Q38" s="6">
        <v>4498778.0599999996</v>
      </c>
      <c r="R38" s="15">
        <v>4183863.6</v>
      </c>
    </row>
    <row r="39" spans="1:18" s="14" customFormat="1" ht="30" x14ac:dyDescent="0.25">
      <c r="A39" s="3" t="s">
        <v>140</v>
      </c>
      <c r="B39" s="1" t="s">
        <v>141</v>
      </c>
      <c r="C39" s="1" t="s">
        <v>142</v>
      </c>
      <c r="D39" s="1" t="s">
        <v>19</v>
      </c>
      <c r="E39" s="1" t="s">
        <v>41</v>
      </c>
      <c r="F39" s="3" t="s">
        <v>50</v>
      </c>
      <c r="G39" s="3">
        <v>1</v>
      </c>
      <c r="H39" s="1" t="s">
        <v>86</v>
      </c>
      <c r="I39" s="1" t="s">
        <v>87</v>
      </c>
      <c r="J39" s="3">
        <v>2023</v>
      </c>
      <c r="K39" s="3" t="s">
        <v>23</v>
      </c>
      <c r="L39" s="4">
        <v>45188</v>
      </c>
      <c r="M39" s="4" t="s">
        <v>56</v>
      </c>
      <c r="N39" s="4"/>
      <c r="O39" s="5">
        <v>3</v>
      </c>
      <c r="P39" s="5"/>
      <c r="Q39" s="6">
        <v>18029</v>
      </c>
      <c r="R39" s="7">
        <v>13340.25</v>
      </c>
    </row>
    <row r="40" spans="1:18" s="8" customFormat="1" ht="105" x14ac:dyDescent="0.25">
      <c r="A40" s="3" t="s">
        <v>143</v>
      </c>
      <c r="B40" s="1" t="s">
        <v>144</v>
      </c>
      <c r="C40" s="1" t="s">
        <v>40</v>
      </c>
      <c r="D40" s="1" t="s">
        <v>19</v>
      </c>
      <c r="E40" s="1" t="s">
        <v>41</v>
      </c>
      <c r="F40" s="3" t="s">
        <v>50</v>
      </c>
      <c r="G40" s="3">
        <v>1</v>
      </c>
      <c r="H40" s="1" t="s">
        <v>86</v>
      </c>
      <c r="I40" s="1" t="s">
        <v>87</v>
      </c>
      <c r="J40" s="3">
        <v>2023</v>
      </c>
      <c r="K40" s="3" t="s">
        <v>23</v>
      </c>
      <c r="L40" s="4">
        <v>45064</v>
      </c>
      <c r="M40" s="4" t="s">
        <v>145</v>
      </c>
      <c r="N40" s="4"/>
      <c r="O40" s="5">
        <v>4</v>
      </c>
      <c r="P40" s="5"/>
      <c r="Q40" s="6">
        <v>6050</v>
      </c>
      <c r="R40" s="7">
        <v>4446.75</v>
      </c>
    </row>
    <row r="41" spans="1:18" s="8" customFormat="1" ht="60" x14ac:dyDescent="0.25">
      <c r="A41" s="3" t="s">
        <v>146</v>
      </c>
      <c r="B41" s="1" t="s">
        <v>147</v>
      </c>
      <c r="C41" s="1" t="s">
        <v>40</v>
      </c>
      <c r="D41" s="1" t="s">
        <v>19</v>
      </c>
      <c r="E41" s="1" t="s">
        <v>41</v>
      </c>
      <c r="F41" s="3" t="s">
        <v>50</v>
      </c>
      <c r="G41" s="3">
        <v>1</v>
      </c>
      <c r="H41" s="1" t="s">
        <v>86</v>
      </c>
      <c r="I41" s="1" t="s">
        <v>87</v>
      </c>
      <c r="J41" s="3">
        <v>2023</v>
      </c>
      <c r="K41" s="3" t="s">
        <v>23</v>
      </c>
      <c r="L41" s="4">
        <v>45177</v>
      </c>
      <c r="M41" s="4" t="s">
        <v>56</v>
      </c>
      <c r="N41" s="4"/>
      <c r="O41" s="5">
        <v>3</v>
      </c>
      <c r="P41" s="5"/>
      <c r="Q41" s="6">
        <v>10285</v>
      </c>
      <c r="R41" s="7">
        <v>9607.4</v>
      </c>
    </row>
    <row r="42" spans="1:18" s="8" customFormat="1" ht="30" x14ac:dyDescent="0.25">
      <c r="A42" s="3" t="s">
        <v>148</v>
      </c>
      <c r="B42" s="1" t="s">
        <v>149</v>
      </c>
      <c r="C42" s="1" t="s">
        <v>40</v>
      </c>
      <c r="D42" s="1" t="s">
        <v>19</v>
      </c>
      <c r="E42" s="1"/>
      <c r="F42" s="3" t="s">
        <v>50</v>
      </c>
      <c r="G42" s="3">
        <v>24</v>
      </c>
      <c r="H42" s="1" t="s">
        <v>150</v>
      </c>
      <c r="I42" s="1"/>
      <c r="J42" s="3">
        <v>2023</v>
      </c>
      <c r="K42" s="3" t="s">
        <v>23</v>
      </c>
      <c r="L42" s="4">
        <v>45281</v>
      </c>
      <c r="M42" s="4" t="s">
        <v>151</v>
      </c>
      <c r="N42" s="4"/>
      <c r="O42" s="5">
        <v>1</v>
      </c>
      <c r="P42" s="5"/>
      <c r="Q42" s="7">
        <v>33880</v>
      </c>
      <c r="R42" s="7">
        <v>33880</v>
      </c>
    </row>
    <row r="43" spans="1:18" s="8" customFormat="1" ht="60" x14ac:dyDescent="0.25">
      <c r="A43" s="3" t="s">
        <v>152</v>
      </c>
      <c r="B43" s="1" t="s">
        <v>153</v>
      </c>
      <c r="C43" s="1" t="s">
        <v>40</v>
      </c>
      <c r="D43" s="1" t="s">
        <v>19</v>
      </c>
      <c r="E43" s="1" t="s">
        <v>41</v>
      </c>
      <c r="F43" s="3" t="s">
        <v>50</v>
      </c>
      <c r="G43" s="3">
        <v>1</v>
      </c>
      <c r="H43" s="1" t="s">
        <v>86</v>
      </c>
      <c r="I43" s="1" t="s">
        <v>87</v>
      </c>
      <c r="J43" s="3">
        <v>2023</v>
      </c>
      <c r="K43" s="3" t="s">
        <v>23</v>
      </c>
      <c r="L43" s="4">
        <v>45177</v>
      </c>
      <c r="M43" s="4" t="s">
        <v>56</v>
      </c>
      <c r="N43" s="4"/>
      <c r="O43" s="5">
        <v>3</v>
      </c>
      <c r="P43" s="5"/>
      <c r="Q43" s="6">
        <v>10285</v>
      </c>
      <c r="R43" s="7">
        <v>9607.4</v>
      </c>
    </row>
    <row r="44" spans="1:18" s="8" customFormat="1" ht="45" x14ac:dyDescent="0.25">
      <c r="A44" s="3" t="s">
        <v>154</v>
      </c>
      <c r="B44" s="1" t="s">
        <v>155</v>
      </c>
      <c r="C44" s="1" t="s">
        <v>40</v>
      </c>
      <c r="D44" s="1" t="s">
        <v>19</v>
      </c>
      <c r="E44" s="1" t="s">
        <v>41</v>
      </c>
      <c r="F44" s="3" t="s">
        <v>50</v>
      </c>
      <c r="G44" s="3">
        <v>24</v>
      </c>
      <c r="H44" s="1" t="s">
        <v>42</v>
      </c>
      <c r="I44" s="1" t="s">
        <v>43</v>
      </c>
      <c r="J44" s="3">
        <v>2023</v>
      </c>
      <c r="K44" s="3" t="s">
        <v>23</v>
      </c>
      <c r="L44" s="4">
        <v>45224</v>
      </c>
      <c r="M44" s="4" t="s">
        <v>156</v>
      </c>
      <c r="N44" s="4"/>
      <c r="O44" s="5">
        <v>1</v>
      </c>
      <c r="P44" s="5"/>
      <c r="Q44" s="6">
        <v>121000</v>
      </c>
      <c r="R44" s="7">
        <v>104446.26</v>
      </c>
    </row>
    <row r="45" spans="1:18" s="8" customFormat="1" ht="45" x14ac:dyDescent="0.25">
      <c r="A45" s="3" t="s">
        <v>157</v>
      </c>
      <c r="B45" s="1" t="s">
        <v>158</v>
      </c>
      <c r="C45" s="1" t="s">
        <v>40</v>
      </c>
      <c r="D45" s="1" t="s">
        <v>19</v>
      </c>
      <c r="E45" s="1" t="s">
        <v>41</v>
      </c>
      <c r="F45" s="3" t="s">
        <v>20</v>
      </c>
      <c r="G45" s="3">
        <v>7</v>
      </c>
      <c r="H45" s="1" t="s">
        <v>86</v>
      </c>
      <c r="I45" s="1" t="s">
        <v>87</v>
      </c>
      <c r="J45" s="3">
        <v>2023</v>
      </c>
      <c r="K45" s="3" t="s">
        <v>23</v>
      </c>
      <c r="L45" s="4">
        <v>45149</v>
      </c>
      <c r="M45" s="4" t="s">
        <v>159</v>
      </c>
      <c r="N45" s="4"/>
      <c r="O45" s="5">
        <v>3</v>
      </c>
      <c r="P45" s="5"/>
      <c r="Q45" s="6">
        <v>17908</v>
      </c>
      <c r="R45" s="7">
        <v>13975.5</v>
      </c>
    </row>
    <row r="46" spans="1:18" s="8" customFormat="1" ht="45" x14ac:dyDescent="0.25">
      <c r="A46" s="3" t="s">
        <v>160</v>
      </c>
      <c r="B46" s="1" t="s">
        <v>161</v>
      </c>
      <c r="C46" s="1" t="s">
        <v>40</v>
      </c>
      <c r="D46" s="1" t="s">
        <v>19</v>
      </c>
      <c r="E46" s="1" t="s">
        <v>41</v>
      </c>
      <c r="F46" s="3" t="s">
        <v>20</v>
      </c>
      <c r="G46" s="3">
        <v>4</v>
      </c>
      <c r="H46" s="1" t="s">
        <v>86</v>
      </c>
      <c r="I46" s="1" t="s">
        <v>87</v>
      </c>
      <c r="J46" s="3">
        <v>2023</v>
      </c>
      <c r="K46" s="3" t="s">
        <v>23</v>
      </c>
      <c r="L46" s="4">
        <v>45177</v>
      </c>
      <c r="M46" s="4" t="s">
        <v>162</v>
      </c>
      <c r="N46" s="4"/>
      <c r="O46" s="5">
        <v>3</v>
      </c>
      <c r="P46" s="5"/>
      <c r="Q46" s="6">
        <v>17908</v>
      </c>
      <c r="R46" s="7">
        <v>10219.120000000001</v>
      </c>
    </row>
    <row r="47" spans="1:18" s="8" customFormat="1" ht="45" x14ac:dyDescent="0.25">
      <c r="A47" s="3" t="s">
        <v>163</v>
      </c>
      <c r="B47" s="1" t="s">
        <v>164</v>
      </c>
      <c r="C47" s="1" t="s">
        <v>40</v>
      </c>
      <c r="D47" s="1" t="s">
        <v>19</v>
      </c>
      <c r="E47" s="1" t="s">
        <v>41</v>
      </c>
      <c r="F47" s="3" t="s">
        <v>50</v>
      </c>
      <c r="G47" s="3">
        <v>0.5</v>
      </c>
      <c r="H47" s="1" t="s">
        <v>42</v>
      </c>
      <c r="I47" s="1" t="s">
        <v>43</v>
      </c>
      <c r="J47" s="3">
        <v>2023</v>
      </c>
      <c r="K47" s="3" t="s">
        <v>23</v>
      </c>
      <c r="L47" s="4">
        <v>45237</v>
      </c>
      <c r="M47" s="4" t="s">
        <v>165</v>
      </c>
      <c r="N47" s="4"/>
      <c r="O47" s="5">
        <v>1</v>
      </c>
      <c r="P47" s="5"/>
      <c r="Q47" s="6">
        <v>72600</v>
      </c>
      <c r="R47" s="7">
        <v>72543.710000000006</v>
      </c>
    </row>
    <row r="48" spans="1:18" s="8" customFormat="1" ht="30" x14ac:dyDescent="0.25">
      <c r="A48" s="3" t="s">
        <v>166</v>
      </c>
      <c r="B48" s="1" t="s">
        <v>167</v>
      </c>
      <c r="C48" s="1" t="s">
        <v>40</v>
      </c>
      <c r="D48" s="1" t="s">
        <v>19</v>
      </c>
      <c r="E48" s="1" t="s">
        <v>41</v>
      </c>
      <c r="F48" s="3" t="s">
        <v>50</v>
      </c>
      <c r="G48" s="3">
        <v>12</v>
      </c>
      <c r="H48" s="1" t="s">
        <v>86</v>
      </c>
      <c r="I48" s="1" t="s">
        <v>87</v>
      </c>
      <c r="J48" s="3">
        <v>2023</v>
      </c>
      <c r="K48" s="3" t="s">
        <v>23</v>
      </c>
      <c r="L48" s="4" t="s">
        <v>168</v>
      </c>
      <c r="M48" s="4" t="s">
        <v>169</v>
      </c>
      <c r="N48" s="4"/>
      <c r="O48" s="5">
        <v>3</v>
      </c>
      <c r="P48" s="5"/>
      <c r="Q48" s="6">
        <v>6050</v>
      </c>
      <c r="R48" s="7">
        <v>2301.42</v>
      </c>
    </row>
    <row r="49" spans="1:18" s="8" customFormat="1" ht="75" x14ac:dyDescent="0.25">
      <c r="A49" s="3" t="s">
        <v>170</v>
      </c>
      <c r="B49" s="1" t="s">
        <v>171</v>
      </c>
      <c r="C49" s="1" t="s">
        <v>62</v>
      </c>
      <c r="D49" s="1" t="s">
        <v>19</v>
      </c>
      <c r="E49" s="1" t="s">
        <v>41</v>
      </c>
      <c r="F49" s="3" t="s">
        <v>20</v>
      </c>
      <c r="G49" s="3">
        <v>24</v>
      </c>
      <c r="H49" s="1" t="s">
        <v>86</v>
      </c>
      <c r="I49" s="1" t="s">
        <v>87</v>
      </c>
      <c r="J49" s="3">
        <v>2023</v>
      </c>
      <c r="K49" s="3" t="s">
        <v>23</v>
      </c>
      <c r="L49" s="4"/>
      <c r="M49" s="4" t="s">
        <v>172</v>
      </c>
      <c r="N49" s="4"/>
      <c r="O49" s="5">
        <v>3</v>
      </c>
      <c r="P49" s="5"/>
      <c r="Q49" s="6">
        <v>18148.79</v>
      </c>
      <c r="R49" s="7">
        <v>17545</v>
      </c>
    </row>
    <row r="50" spans="1:18" s="8" customFormat="1" ht="45" x14ac:dyDescent="0.25">
      <c r="A50" s="3" t="s">
        <v>173</v>
      </c>
      <c r="B50" s="1" t="s">
        <v>174</v>
      </c>
      <c r="C50" s="1" t="s">
        <v>62</v>
      </c>
      <c r="D50" s="1" t="s">
        <v>19</v>
      </c>
      <c r="E50" s="1" t="s">
        <v>41</v>
      </c>
      <c r="F50" s="3" t="s">
        <v>20</v>
      </c>
      <c r="G50" s="3">
        <v>12</v>
      </c>
      <c r="H50" s="1" t="s">
        <v>86</v>
      </c>
      <c r="I50" s="1" t="s">
        <v>87</v>
      </c>
      <c r="J50" s="3">
        <v>2023</v>
      </c>
      <c r="K50" s="3" t="s">
        <v>23</v>
      </c>
      <c r="L50" s="4">
        <v>45224</v>
      </c>
      <c r="M50" s="4" t="s">
        <v>67</v>
      </c>
      <c r="N50" s="4"/>
      <c r="O50" s="5">
        <v>5</v>
      </c>
      <c r="P50" s="5"/>
      <c r="Q50" s="9">
        <v>18148.79</v>
      </c>
      <c r="R50" s="9">
        <v>18148.79</v>
      </c>
    </row>
    <row r="51" spans="1:18" s="8" customFormat="1" ht="30" x14ac:dyDescent="0.25">
      <c r="A51" s="3" t="s">
        <v>175</v>
      </c>
      <c r="B51" s="1" t="s">
        <v>176</v>
      </c>
      <c r="C51" s="1" t="s">
        <v>62</v>
      </c>
      <c r="D51" s="1" t="s">
        <v>19</v>
      </c>
      <c r="E51" s="1" t="s">
        <v>41</v>
      </c>
      <c r="F51" s="3" t="s">
        <v>50</v>
      </c>
      <c r="G51" s="3">
        <v>2</v>
      </c>
      <c r="H51" s="1" t="s">
        <v>86</v>
      </c>
      <c r="I51" s="1" t="s">
        <v>87</v>
      </c>
      <c r="J51" s="3">
        <v>2023</v>
      </c>
      <c r="K51" s="3" t="s">
        <v>23</v>
      </c>
      <c r="L51" s="4">
        <v>45254</v>
      </c>
      <c r="M51" s="4" t="s">
        <v>177</v>
      </c>
      <c r="N51" s="4"/>
      <c r="O51" s="5">
        <v>4</v>
      </c>
      <c r="P51" s="5"/>
      <c r="Q51" s="6">
        <v>14520</v>
      </c>
      <c r="R51" s="7">
        <v>11799.92</v>
      </c>
    </row>
    <row r="52" spans="1:18" s="8" customFormat="1" ht="45" x14ac:dyDescent="0.25">
      <c r="A52" s="3" t="s">
        <v>178</v>
      </c>
      <c r="B52" s="1" t="s">
        <v>179</v>
      </c>
      <c r="C52" s="1" t="s">
        <v>72</v>
      </c>
      <c r="D52" s="1" t="s">
        <v>19</v>
      </c>
      <c r="E52" s="1" t="s">
        <v>41</v>
      </c>
      <c r="F52" s="3" t="s">
        <v>20</v>
      </c>
      <c r="G52" s="3">
        <v>5</v>
      </c>
      <c r="H52" s="1" t="s">
        <v>86</v>
      </c>
      <c r="I52" s="1" t="s">
        <v>87</v>
      </c>
      <c r="J52" s="3">
        <v>2023</v>
      </c>
      <c r="K52" s="3" t="s">
        <v>23</v>
      </c>
      <c r="L52" s="4">
        <v>45083</v>
      </c>
      <c r="M52" s="4" t="s">
        <v>180</v>
      </c>
      <c r="N52" s="4"/>
      <c r="O52" s="5">
        <v>3</v>
      </c>
      <c r="P52" s="5"/>
      <c r="Q52" s="6">
        <v>7260</v>
      </c>
      <c r="R52" s="7">
        <v>4800</v>
      </c>
    </row>
    <row r="53" spans="1:18" s="8" customFormat="1" ht="40.5" customHeight="1" x14ac:dyDescent="0.25">
      <c r="A53" s="3" t="s">
        <v>181</v>
      </c>
      <c r="B53" s="1" t="s">
        <v>182</v>
      </c>
      <c r="C53" s="1" t="s">
        <v>72</v>
      </c>
      <c r="D53" s="1" t="s">
        <v>19</v>
      </c>
      <c r="E53" s="1" t="s">
        <v>41</v>
      </c>
      <c r="F53" s="3" t="s">
        <v>20</v>
      </c>
      <c r="G53" s="3">
        <v>5</v>
      </c>
      <c r="H53" s="1" t="s">
        <v>86</v>
      </c>
      <c r="I53" s="1" t="s">
        <v>87</v>
      </c>
      <c r="J53" s="3">
        <v>2023</v>
      </c>
      <c r="K53" s="3" t="s">
        <v>23</v>
      </c>
      <c r="L53" s="4">
        <v>45084</v>
      </c>
      <c r="M53" s="4" t="s">
        <v>183</v>
      </c>
      <c r="N53" s="4"/>
      <c r="O53" s="5">
        <v>3</v>
      </c>
      <c r="P53" s="5"/>
      <c r="Q53" s="6">
        <v>7260</v>
      </c>
      <c r="R53" s="7">
        <v>4800</v>
      </c>
    </row>
    <row r="54" spans="1:18" s="8" customFormat="1" ht="45" x14ac:dyDescent="0.25">
      <c r="A54" s="3" t="s">
        <v>184</v>
      </c>
      <c r="B54" s="1" t="s">
        <v>185</v>
      </c>
      <c r="C54" s="1" t="s">
        <v>72</v>
      </c>
      <c r="D54" s="1" t="s">
        <v>19</v>
      </c>
      <c r="E54" s="1" t="s">
        <v>41</v>
      </c>
      <c r="F54" s="3" t="s">
        <v>20</v>
      </c>
      <c r="G54" s="3">
        <v>5</v>
      </c>
      <c r="H54" s="1" t="s">
        <v>86</v>
      </c>
      <c r="I54" s="1" t="s">
        <v>87</v>
      </c>
      <c r="J54" s="3">
        <v>2023</v>
      </c>
      <c r="K54" s="3" t="s">
        <v>23</v>
      </c>
      <c r="L54" s="4">
        <v>45084</v>
      </c>
      <c r="M54" s="4" t="s">
        <v>180</v>
      </c>
      <c r="N54" s="4"/>
      <c r="O54" s="5">
        <v>3</v>
      </c>
      <c r="P54" s="5"/>
      <c r="Q54" s="6">
        <v>8470</v>
      </c>
      <c r="R54" s="7">
        <v>3600</v>
      </c>
    </row>
    <row r="55" spans="1:18" s="8" customFormat="1" ht="60" x14ac:dyDescent="0.25">
      <c r="A55" s="3" t="s">
        <v>186</v>
      </c>
      <c r="B55" s="1" t="s">
        <v>187</v>
      </c>
      <c r="C55" s="1" t="s">
        <v>72</v>
      </c>
      <c r="D55" s="1" t="s">
        <v>19</v>
      </c>
      <c r="E55" s="1" t="s">
        <v>41</v>
      </c>
      <c r="F55" s="3" t="s">
        <v>20</v>
      </c>
      <c r="G55" s="3">
        <v>5</v>
      </c>
      <c r="H55" s="1" t="s">
        <v>86</v>
      </c>
      <c r="I55" s="1" t="s">
        <v>87</v>
      </c>
      <c r="J55" s="3">
        <v>2023</v>
      </c>
      <c r="K55" s="3" t="s">
        <v>23</v>
      </c>
      <c r="L55" s="4">
        <v>45084</v>
      </c>
      <c r="M55" s="4" t="s">
        <v>180</v>
      </c>
      <c r="N55" s="4"/>
      <c r="O55" s="5">
        <v>3</v>
      </c>
      <c r="P55" s="5"/>
      <c r="Q55" s="6">
        <v>10890</v>
      </c>
      <c r="R55" s="7">
        <v>8100</v>
      </c>
    </row>
    <row r="56" spans="1:18" s="8" customFormat="1" ht="60" x14ac:dyDescent="0.25">
      <c r="A56" s="3" t="s">
        <v>188</v>
      </c>
      <c r="B56" s="1" t="s">
        <v>189</v>
      </c>
      <c r="C56" s="1" t="s">
        <v>72</v>
      </c>
      <c r="D56" s="1" t="s">
        <v>19</v>
      </c>
      <c r="E56" s="1" t="s">
        <v>41</v>
      </c>
      <c r="F56" s="3" t="s">
        <v>20</v>
      </c>
      <c r="G56" s="3">
        <v>5</v>
      </c>
      <c r="H56" s="1" t="s">
        <v>86</v>
      </c>
      <c r="I56" s="1" t="s">
        <v>87</v>
      </c>
      <c r="J56" s="3">
        <v>2023</v>
      </c>
      <c r="K56" s="3" t="s">
        <v>23</v>
      </c>
      <c r="L56" s="4">
        <v>45084</v>
      </c>
      <c r="M56" s="4" t="s">
        <v>180</v>
      </c>
      <c r="N56" s="4"/>
      <c r="O56" s="5">
        <v>3</v>
      </c>
      <c r="P56" s="5"/>
      <c r="Q56" s="6">
        <v>8470</v>
      </c>
      <c r="R56" s="7">
        <v>6300</v>
      </c>
    </row>
    <row r="57" spans="1:18" s="8" customFormat="1" ht="60" x14ac:dyDescent="0.25">
      <c r="A57" s="3" t="s">
        <v>190</v>
      </c>
      <c r="B57" s="1" t="s">
        <v>191</v>
      </c>
      <c r="C57" s="1" t="s">
        <v>72</v>
      </c>
      <c r="D57" s="1" t="s">
        <v>19</v>
      </c>
      <c r="E57" s="1" t="s">
        <v>41</v>
      </c>
      <c r="F57" s="3" t="s">
        <v>20</v>
      </c>
      <c r="G57" s="3">
        <v>5</v>
      </c>
      <c r="H57" s="1" t="s">
        <v>86</v>
      </c>
      <c r="I57" s="1" t="s">
        <v>87</v>
      </c>
      <c r="J57" s="3">
        <v>2023</v>
      </c>
      <c r="K57" s="3" t="s">
        <v>23</v>
      </c>
      <c r="L57" s="4">
        <v>45084</v>
      </c>
      <c r="M57" s="4" t="s">
        <v>183</v>
      </c>
      <c r="N57" s="4"/>
      <c r="O57" s="5">
        <v>3</v>
      </c>
      <c r="P57" s="5"/>
      <c r="Q57" s="6">
        <v>7260</v>
      </c>
      <c r="R57" s="7">
        <v>3400</v>
      </c>
    </row>
    <row r="58" spans="1:18" s="8" customFormat="1" ht="45" x14ac:dyDescent="0.25">
      <c r="A58" s="3" t="s">
        <v>192</v>
      </c>
      <c r="B58" s="1" t="s">
        <v>193</v>
      </c>
      <c r="C58" s="1" t="s">
        <v>72</v>
      </c>
      <c r="D58" s="1" t="s">
        <v>19</v>
      </c>
      <c r="E58" s="1" t="s">
        <v>41</v>
      </c>
      <c r="F58" s="3" t="s">
        <v>20</v>
      </c>
      <c r="G58" s="3">
        <v>4</v>
      </c>
      <c r="H58" s="1" t="s">
        <v>86</v>
      </c>
      <c r="I58" s="1" t="s">
        <v>87</v>
      </c>
      <c r="J58" s="3">
        <v>2023</v>
      </c>
      <c r="K58" s="3" t="s">
        <v>23</v>
      </c>
      <c r="L58" s="4">
        <v>45132</v>
      </c>
      <c r="M58" s="4" t="s">
        <v>194</v>
      </c>
      <c r="N58" s="4"/>
      <c r="O58" s="5">
        <v>3</v>
      </c>
      <c r="P58" s="5"/>
      <c r="Q58" s="6">
        <v>14520</v>
      </c>
      <c r="R58" s="7">
        <v>5400</v>
      </c>
    </row>
    <row r="59" spans="1:18" s="8" customFormat="1" ht="45" x14ac:dyDescent="0.25">
      <c r="A59" s="3" t="s">
        <v>195</v>
      </c>
      <c r="B59" s="1" t="s">
        <v>196</v>
      </c>
      <c r="C59" s="1" t="s">
        <v>72</v>
      </c>
      <c r="D59" s="1" t="s">
        <v>19</v>
      </c>
      <c r="E59" s="1" t="s">
        <v>41</v>
      </c>
      <c r="F59" s="3" t="s">
        <v>20</v>
      </c>
      <c r="G59" s="3">
        <v>1</v>
      </c>
      <c r="H59" s="1" t="s">
        <v>86</v>
      </c>
      <c r="I59" s="1" t="s">
        <v>87</v>
      </c>
      <c r="J59" s="3">
        <v>2023</v>
      </c>
      <c r="K59" s="3" t="s">
        <v>23</v>
      </c>
      <c r="L59" s="4">
        <v>45210</v>
      </c>
      <c r="M59" s="4" t="s">
        <v>197</v>
      </c>
      <c r="N59" s="4"/>
      <c r="O59" s="5">
        <v>4</v>
      </c>
      <c r="P59" s="5"/>
      <c r="Q59" s="6">
        <v>8470</v>
      </c>
      <c r="R59" s="7">
        <v>1760</v>
      </c>
    </row>
    <row r="60" spans="1:18" s="13" customFormat="1" ht="53.1" customHeight="1" x14ac:dyDescent="0.25">
      <c r="A60" s="3" t="s">
        <v>198</v>
      </c>
      <c r="B60" s="1" t="s">
        <v>199</v>
      </c>
      <c r="C60" s="1" t="s">
        <v>72</v>
      </c>
      <c r="D60" s="1" t="s">
        <v>19</v>
      </c>
      <c r="E60" s="1" t="s">
        <v>41</v>
      </c>
      <c r="F60" s="3" t="s">
        <v>20</v>
      </c>
      <c r="G60" s="3">
        <v>1</v>
      </c>
      <c r="H60" s="1" t="s">
        <v>86</v>
      </c>
      <c r="I60" s="1" t="s">
        <v>87</v>
      </c>
      <c r="J60" s="3">
        <v>2023</v>
      </c>
      <c r="K60" s="3" t="s">
        <v>23</v>
      </c>
      <c r="L60" s="4">
        <v>45209</v>
      </c>
      <c r="M60" s="4" t="s">
        <v>183</v>
      </c>
      <c r="N60" s="4"/>
      <c r="O60" s="5">
        <v>3</v>
      </c>
      <c r="P60" s="5"/>
      <c r="Q60" s="6">
        <v>10890</v>
      </c>
      <c r="R60" s="7">
        <v>4200</v>
      </c>
    </row>
    <row r="61" spans="1:18" ht="60" x14ac:dyDescent="0.25">
      <c r="A61" s="3" t="s">
        <v>200</v>
      </c>
      <c r="B61" s="1" t="s">
        <v>201</v>
      </c>
      <c r="C61" s="1" t="s">
        <v>72</v>
      </c>
      <c r="D61" s="1" t="s">
        <v>19</v>
      </c>
      <c r="E61" s="1"/>
      <c r="F61" s="3" t="s">
        <v>50</v>
      </c>
      <c r="G61" s="3">
        <v>12</v>
      </c>
      <c r="H61" s="1" t="s">
        <v>21</v>
      </c>
      <c r="I61" s="1" t="s">
        <v>22</v>
      </c>
      <c r="J61" s="3">
        <v>2023</v>
      </c>
      <c r="K61" s="3" t="s">
        <v>23</v>
      </c>
      <c r="L61" s="4">
        <v>45083</v>
      </c>
      <c r="M61" s="4" t="s">
        <v>202</v>
      </c>
      <c r="N61" s="4" t="s">
        <v>25</v>
      </c>
      <c r="O61" s="5">
        <v>1</v>
      </c>
      <c r="P61" s="5">
        <v>1</v>
      </c>
      <c r="Q61" s="9">
        <v>169864.64</v>
      </c>
      <c r="R61" s="15">
        <v>159778.93</v>
      </c>
    </row>
    <row r="62" spans="1:18" s="14" customFormat="1" ht="75" x14ac:dyDescent="0.25">
      <c r="A62" s="3" t="s">
        <v>203</v>
      </c>
      <c r="B62" s="1" t="s">
        <v>204</v>
      </c>
      <c r="C62" s="1" t="s">
        <v>72</v>
      </c>
      <c r="D62" s="1" t="s">
        <v>19</v>
      </c>
      <c r="E62" s="1"/>
      <c r="F62" s="3" t="s">
        <v>20</v>
      </c>
      <c r="G62" s="3">
        <v>12</v>
      </c>
      <c r="H62" s="1" t="s">
        <v>51</v>
      </c>
      <c r="I62" s="1" t="s">
        <v>43</v>
      </c>
      <c r="J62" s="3">
        <v>2023</v>
      </c>
      <c r="K62" s="3" t="s">
        <v>23</v>
      </c>
      <c r="L62" s="4">
        <v>45103</v>
      </c>
      <c r="M62" s="4" t="s">
        <v>205</v>
      </c>
      <c r="N62" s="4"/>
      <c r="O62" s="5">
        <v>2</v>
      </c>
      <c r="P62" s="5"/>
      <c r="Q62" s="9">
        <v>31982.240000000002</v>
      </c>
      <c r="R62" s="9">
        <v>31982.240000000002</v>
      </c>
    </row>
    <row r="63" spans="1:18" s="8" customFormat="1" ht="90" x14ac:dyDescent="0.25">
      <c r="A63" s="3" t="s">
        <v>206</v>
      </c>
      <c r="B63" s="1" t="s">
        <v>207</v>
      </c>
      <c r="C63" s="1" t="s">
        <v>72</v>
      </c>
      <c r="D63" s="1" t="s">
        <v>19</v>
      </c>
      <c r="E63" s="1" t="s">
        <v>41</v>
      </c>
      <c r="F63" s="3" t="s">
        <v>20</v>
      </c>
      <c r="G63" s="3">
        <v>24</v>
      </c>
      <c r="H63" s="1" t="s">
        <v>51</v>
      </c>
      <c r="I63" s="1" t="s">
        <v>43</v>
      </c>
      <c r="J63" s="3">
        <v>2023</v>
      </c>
      <c r="K63" s="3" t="s">
        <v>208</v>
      </c>
      <c r="L63" s="4">
        <v>45146</v>
      </c>
      <c r="M63" s="3"/>
      <c r="N63" s="3"/>
      <c r="O63" s="5"/>
      <c r="P63" s="5"/>
      <c r="Q63" s="5"/>
      <c r="R63" s="7"/>
    </row>
    <row r="64" spans="1:18" s="8" customFormat="1" ht="45" x14ac:dyDescent="0.25">
      <c r="A64" s="3" t="s">
        <v>209</v>
      </c>
      <c r="B64" s="1" t="s">
        <v>210</v>
      </c>
      <c r="C64" s="1" t="s">
        <v>72</v>
      </c>
      <c r="D64" s="1" t="s">
        <v>19</v>
      </c>
      <c r="E64" s="1" t="s">
        <v>41</v>
      </c>
      <c r="F64" s="3" t="s">
        <v>50</v>
      </c>
      <c r="G64" s="3">
        <v>0.6</v>
      </c>
      <c r="H64" s="1" t="s">
        <v>86</v>
      </c>
      <c r="I64" s="1" t="s">
        <v>87</v>
      </c>
      <c r="J64" s="3">
        <v>2023</v>
      </c>
      <c r="K64" s="3" t="s">
        <v>23</v>
      </c>
      <c r="L64" s="4">
        <v>45084</v>
      </c>
      <c r="M64" s="4" t="s">
        <v>211</v>
      </c>
      <c r="N64" s="4"/>
      <c r="O64" s="5">
        <v>3</v>
      </c>
      <c r="P64" s="5"/>
      <c r="Q64" s="6">
        <v>15730</v>
      </c>
      <c r="R64" s="7">
        <v>9952.14</v>
      </c>
    </row>
    <row r="65" spans="1:18" s="13" customFormat="1" ht="75" x14ac:dyDescent="0.25">
      <c r="A65" s="3" t="s">
        <v>212</v>
      </c>
      <c r="B65" s="1" t="s">
        <v>213</v>
      </c>
      <c r="C65" s="1" t="s">
        <v>72</v>
      </c>
      <c r="D65" s="1" t="s">
        <v>19</v>
      </c>
      <c r="E65" s="1" t="s">
        <v>41</v>
      </c>
      <c r="F65" s="3" t="s">
        <v>50</v>
      </c>
      <c r="G65" s="3">
        <v>1</v>
      </c>
      <c r="H65" s="1" t="s">
        <v>86</v>
      </c>
      <c r="I65" s="1" t="s">
        <v>87</v>
      </c>
      <c r="J65" s="3">
        <v>2023</v>
      </c>
      <c r="K65" s="3" t="s">
        <v>23</v>
      </c>
      <c r="L65" s="4">
        <v>45092</v>
      </c>
      <c r="M65" s="4" t="s">
        <v>211</v>
      </c>
      <c r="N65" s="4"/>
      <c r="O65" s="5">
        <v>7</v>
      </c>
      <c r="P65" s="5"/>
      <c r="Q65" s="6">
        <v>7865</v>
      </c>
      <c r="R65" s="7">
        <v>5234.4399999999996</v>
      </c>
    </row>
    <row r="66" spans="1:18" ht="60" x14ac:dyDescent="0.25">
      <c r="A66" s="3" t="s">
        <v>214</v>
      </c>
      <c r="B66" s="1" t="s">
        <v>215</v>
      </c>
      <c r="C66" s="1" t="s">
        <v>72</v>
      </c>
      <c r="D66" s="1" t="s">
        <v>19</v>
      </c>
      <c r="E66" s="1"/>
      <c r="F66" s="3" t="s">
        <v>20</v>
      </c>
      <c r="G66" s="3">
        <v>24</v>
      </c>
      <c r="H66" s="1" t="s">
        <v>21</v>
      </c>
      <c r="I66" s="1" t="s">
        <v>22</v>
      </c>
      <c r="J66" s="3">
        <v>2023</v>
      </c>
      <c r="K66" s="3" t="s">
        <v>23</v>
      </c>
      <c r="L66" s="4">
        <v>45264</v>
      </c>
      <c r="M66" s="4" t="s">
        <v>216</v>
      </c>
      <c r="N66" s="4" t="s">
        <v>25</v>
      </c>
      <c r="O66" s="5">
        <v>7</v>
      </c>
      <c r="P66" s="5">
        <v>5</v>
      </c>
      <c r="Q66" s="6">
        <v>93960</v>
      </c>
      <c r="R66" s="15">
        <v>54280.6</v>
      </c>
    </row>
    <row r="67" spans="1:18" ht="60" x14ac:dyDescent="0.25">
      <c r="A67" s="3" t="s">
        <v>217</v>
      </c>
      <c r="B67" s="1" t="s">
        <v>218</v>
      </c>
      <c r="C67" s="1" t="s">
        <v>72</v>
      </c>
      <c r="D67" s="1" t="s">
        <v>19</v>
      </c>
      <c r="E67" s="1"/>
      <c r="F67" s="3" t="s">
        <v>20</v>
      </c>
      <c r="G67" s="3">
        <v>36</v>
      </c>
      <c r="H67" s="1" t="s">
        <v>21</v>
      </c>
      <c r="I67" s="1" t="s">
        <v>22</v>
      </c>
      <c r="J67" s="3">
        <v>2023</v>
      </c>
      <c r="K67" s="3" t="s">
        <v>23</v>
      </c>
      <c r="L67" s="4">
        <v>45281</v>
      </c>
      <c r="M67" s="4" t="s">
        <v>219</v>
      </c>
      <c r="N67" s="4" t="s">
        <v>25</v>
      </c>
      <c r="O67" s="5">
        <v>3</v>
      </c>
      <c r="P67" s="5">
        <v>2</v>
      </c>
      <c r="Q67" s="6">
        <v>120078</v>
      </c>
      <c r="R67" s="16">
        <v>120078</v>
      </c>
    </row>
    <row r="68" spans="1:18" s="14" customFormat="1" ht="90" x14ac:dyDescent="0.25">
      <c r="A68" s="3" t="s">
        <v>220</v>
      </c>
      <c r="B68" s="1" t="s">
        <v>221</v>
      </c>
      <c r="C68" s="1" t="s">
        <v>72</v>
      </c>
      <c r="D68" s="1" t="s">
        <v>19</v>
      </c>
      <c r="E68" s="1" t="s">
        <v>41</v>
      </c>
      <c r="F68" s="3" t="s">
        <v>50</v>
      </c>
      <c r="G68" s="3">
        <v>12</v>
      </c>
      <c r="H68" s="1" t="s">
        <v>86</v>
      </c>
      <c r="I68" s="1" t="s">
        <v>87</v>
      </c>
      <c r="J68" s="3">
        <v>2023</v>
      </c>
      <c r="K68" s="3" t="s">
        <v>23</v>
      </c>
      <c r="L68" s="4">
        <v>45216</v>
      </c>
      <c r="M68" s="4" t="s">
        <v>222</v>
      </c>
      <c r="N68" s="4"/>
      <c r="O68" s="5">
        <v>5</v>
      </c>
      <c r="P68" s="5"/>
      <c r="Q68" s="6">
        <v>1870</v>
      </c>
      <c r="R68" s="7">
        <v>1537.8</v>
      </c>
    </row>
    <row r="69" spans="1:18" s="8" customFormat="1" ht="105" x14ac:dyDescent="0.25">
      <c r="A69" s="3" t="s">
        <v>223</v>
      </c>
      <c r="B69" s="1" t="s">
        <v>224</v>
      </c>
      <c r="C69" s="1" t="s">
        <v>72</v>
      </c>
      <c r="D69" s="1" t="s">
        <v>19</v>
      </c>
      <c r="E69" s="1" t="s">
        <v>41</v>
      </c>
      <c r="F69" s="3" t="s">
        <v>50</v>
      </c>
      <c r="G69" s="3">
        <v>12</v>
      </c>
      <c r="H69" s="1" t="s">
        <v>86</v>
      </c>
      <c r="I69" s="1" t="s">
        <v>87</v>
      </c>
      <c r="J69" s="3">
        <v>2023</v>
      </c>
      <c r="K69" s="3" t="s">
        <v>23</v>
      </c>
      <c r="L69" s="4">
        <v>45264</v>
      </c>
      <c r="M69" s="4" t="s">
        <v>225</v>
      </c>
      <c r="N69" s="4"/>
      <c r="O69" s="5">
        <v>5</v>
      </c>
      <c r="P69" s="5"/>
      <c r="Q69" s="6">
        <v>15288</v>
      </c>
      <c r="R69" s="7">
        <v>11376</v>
      </c>
    </row>
    <row r="70" spans="1:18" s="8" customFormat="1" ht="45" x14ac:dyDescent="0.25">
      <c r="A70" s="3" t="s">
        <v>226</v>
      </c>
      <c r="B70" s="1" t="s">
        <v>227</v>
      </c>
      <c r="C70" s="1" t="s">
        <v>72</v>
      </c>
      <c r="D70" s="1" t="s">
        <v>19</v>
      </c>
      <c r="E70" s="1" t="s">
        <v>41</v>
      </c>
      <c r="F70" s="3" t="s">
        <v>20</v>
      </c>
      <c r="G70" s="3">
        <v>9</v>
      </c>
      <c r="H70" s="1" t="s">
        <v>86</v>
      </c>
      <c r="I70" s="1" t="s">
        <v>87</v>
      </c>
      <c r="J70" s="3">
        <v>2023</v>
      </c>
      <c r="K70" s="3" t="s">
        <v>23</v>
      </c>
      <c r="L70" s="4">
        <v>45264</v>
      </c>
      <c r="M70" s="4" t="s">
        <v>228</v>
      </c>
      <c r="N70" s="4"/>
      <c r="O70" s="5">
        <v>1</v>
      </c>
      <c r="P70" s="5"/>
      <c r="Q70" s="6">
        <v>17424</v>
      </c>
      <c r="R70" s="7">
        <v>16234.27</v>
      </c>
    </row>
    <row r="71" spans="1:18" s="8" customFormat="1" ht="45" x14ac:dyDescent="0.25">
      <c r="A71" s="3" t="s">
        <v>229</v>
      </c>
      <c r="B71" s="1" t="s">
        <v>230</v>
      </c>
      <c r="C71" s="1" t="s">
        <v>72</v>
      </c>
      <c r="D71" s="1" t="s">
        <v>19</v>
      </c>
      <c r="E71" s="1" t="s">
        <v>41</v>
      </c>
      <c r="F71" s="3" t="s">
        <v>20</v>
      </c>
      <c r="G71" s="3">
        <v>9</v>
      </c>
      <c r="H71" s="1" t="s">
        <v>86</v>
      </c>
      <c r="I71" s="1" t="s">
        <v>87</v>
      </c>
      <c r="J71" s="3">
        <v>2023</v>
      </c>
      <c r="K71" s="3" t="s">
        <v>23</v>
      </c>
      <c r="L71" s="4">
        <v>45264</v>
      </c>
      <c r="M71" s="4" t="s">
        <v>231</v>
      </c>
      <c r="N71" s="4"/>
      <c r="O71" s="5">
        <v>1</v>
      </c>
      <c r="P71" s="5"/>
      <c r="Q71" s="6">
        <v>16998.400000000001</v>
      </c>
      <c r="R71" s="7">
        <v>14308.59</v>
      </c>
    </row>
    <row r="72" spans="1:18" s="8" customFormat="1" ht="45" x14ac:dyDescent="0.25">
      <c r="A72" s="3" t="s">
        <v>232</v>
      </c>
      <c r="B72" s="1" t="s">
        <v>233</v>
      </c>
      <c r="C72" s="1" t="s">
        <v>72</v>
      </c>
      <c r="D72" s="1" t="s">
        <v>19</v>
      </c>
      <c r="E72" s="1" t="s">
        <v>41</v>
      </c>
      <c r="F72" s="3" t="s">
        <v>20</v>
      </c>
      <c r="G72" s="3">
        <v>9</v>
      </c>
      <c r="H72" s="1" t="s">
        <v>86</v>
      </c>
      <c r="I72" s="1" t="s">
        <v>87</v>
      </c>
      <c r="J72" s="3">
        <v>2023</v>
      </c>
      <c r="K72" s="3" t="s">
        <v>23</v>
      </c>
      <c r="L72" s="4">
        <v>45272</v>
      </c>
      <c r="M72" s="4" t="s">
        <v>234</v>
      </c>
      <c r="N72" s="4"/>
      <c r="O72" s="5">
        <v>1</v>
      </c>
      <c r="P72" s="5"/>
      <c r="Q72" s="6">
        <v>16008.3</v>
      </c>
      <c r="R72" s="6">
        <v>16008.3</v>
      </c>
    </row>
    <row r="73" spans="1:18" s="8" customFormat="1" ht="90" x14ac:dyDescent="0.25">
      <c r="A73" s="3" t="s">
        <v>235</v>
      </c>
      <c r="B73" s="1" t="s">
        <v>236</v>
      </c>
      <c r="C73" s="1" t="s">
        <v>72</v>
      </c>
      <c r="D73" s="1" t="s">
        <v>19</v>
      </c>
      <c r="E73" s="1" t="s">
        <v>41</v>
      </c>
      <c r="F73" s="3" t="s">
        <v>20</v>
      </c>
      <c r="G73" s="3">
        <v>4</v>
      </c>
      <c r="H73" s="1" t="s">
        <v>86</v>
      </c>
      <c r="I73" s="1" t="s">
        <v>87</v>
      </c>
      <c r="J73" s="3">
        <v>2023</v>
      </c>
      <c r="K73" s="3" t="s">
        <v>23</v>
      </c>
      <c r="L73" s="4">
        <v>44994</v>
      </c>
      <c r="M73" s="4" t="s">
        <v>237</v>
      </c>
      <c r="N73" s="4"/>
      <c r="O73" s="5">
        <v>8</v>
      </c>
      <c r="P73" s="5"/>
      <c r="Q73" s="6">
        <v>8000</v>
      </c>
      <c r="R73" s="7">
        <v>6507.2</v>
      </c>
    </row>
    <row r="74" spans="1:18" s="8" customFormat="1" ht="60" x14ac:dyDescent="0.25">
      <c r="A74" s="3" t="s">
        <v>238</v>
      </c>
      <c r="B74" s="1" t="s">
        <v>239</v>
      </c>
      <c r="C74" s="1" t="s">
        <v>72</v>
      </c>
      <c r="D74" s="1" t="s">
        <v>19</v>
      </c>
      <c r="E74" s="1" t="s">
        <v>41</v>
      </c>
      <c r="F74" s="3" t="s">
        <v>50</v>
      </c>
      <c r="G74" s="3">
        <v>3</v>
      </c>
      <c r="H74" s="1" t="s">
        <v>86</v>
      </c>
      <c r="I74" s="1" t="s">
        <v>87</v>
      </c>
      <c r="J74" s="3">
        <v>2023</v>
      </c>
      <c r="K74" s="3" t="s">
        <v>23</v>
      </c>
      <c r="L74" s="4">
        <v>44981</v>
      </c>
      <c r="M74" s="4" t="s">
        <v>240</v>
      </c>
      <c r="N74" s="4"/>
      <c r="O74" s="5">
        <v>6</v>
      </c>
      <c r="P74" s="5"/>
      <c r="Q74" s="6">
        <v>8500</v>
      </c>
      <c r="R74" s="7">
        <v>3170.81</v>
      </c>
    </row>
    <row r="75" spans="1:18" s="8" customFormat="1" ht="60" x14ac:dyDescent="0.25">
      <c r="A75" s="3" t="s">
        <v>241</v>
      </c>
      <c r="B75" s="1" t="s">
        <v>242</v>
      </c>
      <c r="C75" s="1" t="s">
        <v>72</v>
      </c>
      <c r="D75" s="1" t="s">
        <v>19</v>
      </c>
      <c r="E75" s="1" t="s">
        <v>41</v>
      </c>
      <c r="F75" s="3" t="s">
        <v>20</v>
      </c>
      <c r="G75" s="3">
        <v>3</v>
      </c>
      <c r="H75" s="1" t="s">
        <v>86</v>
      </c>
      <c r="I75" s="1" t="s">
        <v>87</v>
      </c>
      <c r="J75" s="3">
        <v>2023</v>
      </c>
      <c r="K75" s="3" t="s">
        <v>23</v>
      </c>
      <c r="L75" s="4">
        <v>45050</v>
      </c>
      <c r="M75" s="4" t="s">
        <v>243</v>
      </c>
      <c r="N75" s="4"/>
      <c r="O75" s="5">
        <v>3</v>
      </c>
      <c r="P75" s="5"/>
      <c r="Q75" s="6">
        <v>16940</v>
      </c>
      <c r="R75" s="7">
        <v>6481.39</v>
      </c>
    </row>
    <row r="76" spans="1:18" s="8" customFormat="1" ht="60" x14ac:dyDescent="0.25">
      <c r="A76" s="3" t="s">
        <v>244</v>
      </c>
      <c r="B76" s="1" t="s">
        <v>245</v>
      </c>
      <c r="C76" s="1" t="s">
        <v>72</v>
      </c>
      <c r="D76" s="1" t="s">
        <v>19</v>
      </c>
      <c r="E76" s="1" t="s">
        <v>41</v>
      </c>
      <c r="F76" s="3" t="s">
        <v>50</v>
      </c>
      <c r="G76" s="3">
        <v>3</v>
      </c>
      <c r="H76" s="1" t="s">
        <v>86</v>
      </c>
      <c r="I76" s="1" t="s">
        <v>87</v>
      </c>
      <c r="J76" s="3">
        <v>2023</v>
      </c>
      <c r="K76" s="3" t="s">
        <v>23</v>
      </c>
      <c r="L76" s="4">
        <v>44994</v>
      </c>
      <c r="M76" s="4" t="s">
        <v>246</v>
      </c>
      <c r="N76" s="4"/>
      <c r="O76" s="5">
        <v>3</v>
      </c>
      <c r="P76" s="5"/>
      <c r="Q76" s="6">
        <v>10527</v>
      </c>
      <c r="R76" s="7">
        <v>8775.5300000000007</v>
      </c>
    </row>
    <row r="77" spans="1:18" s="13" customFormat="1" ht="60" x14ac:dyDescent="0.25">
      <c r="A77" s="3" t="s">
        <v>247</v>
      </c>
      <c r="B77" s="1" t="s">
        <v>248</v>
      </c>
      <c r="C77" s="1" t="s">
        <v>72</v>
      </c>
      <c r="D77" s="1" t="s">
        <v>19</v>
      </c>
      <c r="E77" s="1" t="s">
        <v>41</v>
      </c>
      <c r="F77" s="3" t="s">
        <v>50</v>
      </c>
      <c r="G77" s="3">
        <v>3</v>
      </c>
      <c r="H77" s="1" t="s">
        <v>86</v>
      </c>
      <c r="I77" s="1" t="s">
        <v>87</v>
      </c>
      <c r="J77" s="3">
        <v>2023</v>
      </c>
      <c r="K77" s="3" t="s">
        <v>23</v>
      </c>
      <c r="L77" s="4">
        <v>44988</v>
      </c>
      <c r="M77" s="4" t="s">
        <v>249</v>
      </c>
      <c r="N77" s="4"/>
      <c r="O77" s="5">
        <v>3</v>
      </c>
      <c r="P77" s="5"/>
      <c r="Q77" s="6">
        <v>12100</v>
      </c>
      <c r="R77" s="7">
        <v>10458.790000000001</v>
      </c>
    </row>
    <row r="78" spans="1:18" ht="60" x14ac:dyDescent="0.25">
      <c r="A78" s="3" t="s">
        <v>250</v>
      </c>
      <c r="B78" s="1" t="s">
        <v>251</v>
      </c>
      <c r="C78" s="1" t="s">
        <v>72</v>
      </c>
      <c r="D78" s="1" t="s">
        <v>19</v>
      </c>
      <c r="E78" s="1"/>
      <c r="F78" s="3" t="s">
        <v>20</v>
      </c>
      <c r="G78" s="3">
        <v>24</v>
      </c>
      <c r="H78" s="1" t="s">
        <v>21</v>
      </c>
      <c r="I78" s="1" t="s">
        <v>22</v>
      </c>
      <c r="J78" s="3">
        <v>2023</v>
      </c>
      <c r="K78" s="3" t="s">
        <v>23</v>
      </c>
      <c r="L78" s="4">
        <v>45178</v>
      </c>
      <c r="M78" s="4" t="s">
        <v>252</v>
      </c>
      <c r="N78" s="4" t="s">
        <v>41</v>
      </c>
      <c r="O78" s="5">
        <v>4</v>
      </c>
      <c r="P78" s="5">
        <v>2</v>
      </c>
      <c r="Q78" s="6">
        <v>107288.07</v>
      </c>
      <c r="R78" s="12">
        <v>65511.12</v>
      </c>
    </row>
    <row r="79" spans="1:18" s="14" customFormat="1" ht="45" x14ac:dyDescent="0.25">
      <c r="A79" s="3" t="s">
        <v>253</v>
      </c>
      <c r="B79" s="1" t="s">
        <v>254</v>
      </c>
      <c r="C79" s="1" t="s">
        <v>72</v>
      </c>
      <c r="D79" s="1" t="s">
        <v>19</v>
      </c>
      <c r="E79" s="1" t="s">
        <v>41</v>
      </c>
      <c r="F79" s="3" t="s">
        <v>255</v>
      </c>
      <c r="G79" s="3">
        <v>1</v>
      </c>
      <c r="H79" s="1" t="s">
        <v>86</v>
      </c>
      <c r="I79" s="1" t="s">
        <v>87</v>
      </c>
      <c r="J79" s="3">
        <v>2023</v>
      </c>
      <c r="K79" s="3" t="s">
        <v>23</v>
      </c>
      <c r="L79" s="4">
        <v>45043</v>
      </c>
      <c r="M79" s="4" t="s">
        <v>256</v>
      </c>
      <c r="N79" s="4"/>
      <c r="O79" s="5">
        <v>4</v>
      </c>
      <c r="P79" s="5"/>
      <c r="Q79" s="6">
        <v>10500</v>
      </c>
      <c r="R79" s="7">
        <v>9107.6</v>
      </c>
    </row>
    <row r="80" spans="1:18" s="8" customFormat="1" ht="75" x14ac:dyDescent="0.25">
      <c r="A80" s="3" t="s">
        <v>257</v>
      </c>
      <c r="B80" s="1" t="s">
        <v>258</v>
      </c>
      <c r="C80" s="1" t="s">
        <v>72</v>
      </c>
      <c r="D80" s="1" t="s">
        <v>19</v>
      </c>
      <c r="E80" s="1" t="s">
        <v>41</v>
      </c>
      <c r="F80" s="3" t="s">
        <v>20</v>
      </c>
      <c r="G80" s="3">
        <v>7</v>
      </c>
      <c r="H80" s="1" t="s">
        <v>86</v>
      </c>
      <c r="I80" s="1" t="s">
        <v>87</v>
      </c>
      <c r="J80" s="3">
        <v>2023</v>
      </c>
      <c r="K80" s="3" t="s">
        <v>23</v>
      </c>
      <c r="L80" s="4">
        <v>45054</v>
      </c>
      <c r="M80" s="4" t="s">
        <v>259</v>
      </c>
      <c r="N80" s="4"/>
      <c r="O80" s="5">
        <v>3</v>
      </c>
      <c r="P80" s="5"/>
      <c r="Q80" s="6">
        <v>17061</v>
      </c>
      <c r="R80" s="7">
        <v>16843.2</v>
      </c>
    </row>
    <row r="81" spans="1:18" s="8" customFormat="1" ht="75" x14ac:dyDescent="0.25">
      <c r="A81" s="3" t="s">
        <v>260</v>
      </c>
      <c r="B81" s="1" t="s">
        <v>261</v>
      </c>
      <c r="C81" s="1" t="s">
        <v>72</v>
      </c>
      <c r="D81" s="1" t="s">
        <v>19</v>
      </c>
      <c r="E81" s="1" t="s">
        <v>41</v>
      </c>
      <c r="F81" s="3" t="s">
        <v>50</v>
      </c>
      <c r="G81" s="3">
        <v>3</v>
      </c>
      <c r="H81" s="1" t="s">
        <v>86</v>
      </c>
      <c r="I81" s="1" t="s">
        <v>87</v>
      </c>
      <c r="J81" s="3">
        <v>2023</v>
      </c>
      <c r="K81" s="3" t="s">
        <v>23</v>
      </c>
      <c r="L81" s="4">
        <v>45057</v>
      </c>
      <c r="M81" s="4" t="s">
        <v>262</v>
      </c>
      <c r="N81" s="4"/>
      <c r="O81" s="5">
        <v>5</v>
      </c>
      <c r="P81" s="5"/>
      <c r="Q81" s="6">
        <v>10500</v>
      </c>
      <c r="R81" s="7">
        <v>6156.31</v>
      </c>
    </row>
    <row r="82" spans="1:18" s="8" customFormat="1" ht="45" x14ac:dyDescent="0.25">
      <c r="A82" s="3" t="s">
        <v>263</v>
      </c>
      <c r="B82" s="1" t="s">
        <v>264</v>
      </c>
      <c r="C82" s="1" t="s">
        <v>72</v>
      </c>
      <c r="D82" s="1" t="s">
        <v>19</v>
      </c>
      <c r="E82" s="1" t="s">
        <v>41</v>
      </c>
      <c r="F82" s="3" t="s">
        <v>50</v>
      </c>
      <c r="G82" s="3">
        <v>3</v>
      </c>
      <c r="H82" s="1" t="s">
        <v>86</v>
      </c>
      <c r="I82" s="1" t="s">
        <v>87</v>
      </c>
      <c r="J82" s="3">
        <v>2023</v>
      </c>
      <c r="K82" s="3" t="s">
        <v>23</v>
      </c>
      <c r="L82" s="4">
        <v>45070</v>
      </c>
      <c r="M82" s="4" t="s">
        <v>265</v>
      </c>
      <c r="N82" s="4"/>
      <c r="O82" s="5">
        <v>4</v>
      </c>
      <c r="P82" s="5"/>
      <c r="Q82" s="6">
        <v>6050</v>
      </c>
      <c r="R82" s="7">
        <v>2052.16</v>
      </c>
    </row>
    <row r="83" spans="1:18" s="8" customFormat="1" ht="60" x14ac:dyDescent="0.25">
      <c r="A83" s="3" t="s">
        <v>266</v>
      </c>
      <c r="B83" s="1" t="s">
        <v>267</v>
      </c>
      <c r="C83" s="1" t="s">
        <v>72</v>
      </c>
      <c r="D83" s="1" t="s">
        <v>19</v>
      </c>
      <c r="E83" s="1" t="s">
        <v>41</v>
      </c>
      <c r="F83" s="3" t="s">
        <v>50</v>
      </c>
      <c r="G83" s="3">
        <v>3</v>
      </c>
      <c r="H83" s="1" t="s">
        <v>86</v>
      </c>
      <c r="I83" s="1" t="s">
        <v>87</v>
      </c>
      <c r="J83" s="3">
        <v>2023</v>
      </c>
      <c r="K83" s="3" t="s">
        <v>23</v>
      </c>
      <c r="L83" s="4">
        <v>45058</v>
      </c>
      <c r="M83" s="4" t="s">
        <v>268</v>
      </c>
      <c r="N83" s="4"/>
      <c r="O83" s="5">
        <v>3</v>
      </c>
      <c r="P83" s="5"/>
      <c r="Q83" s="6">
        <v>11011</v>
      </c>
      <c r="R83" s="7">
        <v>4398.1099999999997</v>
      </c>
    </row>
    <row r="84" spans="1:18" s="8" customFormat="1" ht="60" x14ac:dyDescent="0.25">
      <c r="A84" s="3" t="s">
        <v>269</v>
      </c>
      <c r="B84" s="1" t="s">
        <v>270</v>
      </c>
      <c r="C84" s="1" t="s">
        <v>72</v>
      </c>
      <c r="D84" s="1" t="s">
        <v>19</v>
      </c>
      <c r="E84" s="1" t="s">
        <v>41</v>
      </c>
      <c r="F84" s="3" t="s">
        <v>20</v>
      </c>
      <c r="G84" s="3">
        <v>4</v>
      </c>
      <c r="H84" s="1" t="s">
        <v>86</v>
      </c>
      <c r="I84" s="1" t="s">
        <v>87</v>
      </c>
      <c r="J84" s="3">
        <v>2023</v>
      </c>
      <c r="K84" s="3" t="s">
        <v>23</v>
      </c>
      <c r="L84" s="4">
        <v>45064</v>
      </c>
      <c r="M84" s="4" t="s">
        <v>271</v>
      </c>
      <c r="N84" s="4"/>
      <c r="O84" s="5">
        <v>12</v>
      </c>
      <c r="P84" s="5"/>
      <c r="Q84" s="6">
        <v>10648</v>
      </c>
      <c r="R84" s="7">
        <v>8191.7</v>
      </c>
    </row>
    <row r="85" spans="1:18" s="8" customFormat="1" ht="60" x14ac:dyDescent="0.25">
      <c r="A85" s="3" t="s">
        <v>272</v>
      </c>
      <c r="B85" s="1" t="s">
        <v>273</v>
      </c>
      <c r="C85" s="1" t="s">
        <v>72</v>
      </c>
      <c r="D85" s="1" t="s">
        <v>19</v>
      </c>
      <c r="E85" s="1" t="s">
        <v>41</v>
      </c>
      <c r="F85" s="3" t="s">
        <v>20</v>
      </c>
      <c r="G85" s="3">
        <v>5</v>
      </c>
      <c r="H85" s="1" t="s">
        <v>86</v>
      </c>
      <c r="I85" s="1" t="s">
        <v>87</v>
      </c>
      <c r="J85" s="3">
        <v>2023</v>
      </c>
      <c r="K85" s="3" t="s">
        <v>23</v>
      </c>
      <c r="L85" s="4">
        <v>45084</v>
      </c>
      <c r="M85" s="4" t="s">
        <v>274</v>
      </c>
      <c r="N85" s="4"/>
      <c r="O85" s="5">
        <v>15</v>
      </c>
      <c r="P85" s="5"/>
      <c r="Q85" s="6">
        <v>8518.4</v>
      </c>
      <c r="R85" s="7">
        <v>7240.64</v>
      </c>
    </row>
    <row r="86" spans="1:18" s="8" customFormat="1" ht="60" x14ac:dyDescent="0.25">
      <c r="A86" s="3" t="s">
        <v>275</v>
      </c>
      <c r="B86" s="1" t="s">
        <v>276</v>
      </c>
      <c r="C86" s="1" t="s">
        <v>72</v>
      </c>
      <c r="D86" s="1" t="s">
        <v>19</v>
      </c>
      <c r="E86" s="1" t="s">
        <v>41</v>
      </c>
      <c r="F86" s="3" t="s">
        <v>20</v>
      </c>
      <c r="G86" s="3">
        <v>4</v>
      </c>
      <c r="H86" s="1" t="s">
        <v>86</v>
      </c>
      <c r="I86" s="1" t="s">
        <v>87</v>
      </c>
      <c r="J86" s="3">
        <v>2023</v>
      </c>
      <c r="K86" s="3" t="s">
        <v>23</v>
      </c>
      <c r="L86" s="4">
        <v>45072</v>
      </c>
      <c r="M86" s="4" t="s">
        <v>277</v>
      </c>
      <c r="N86" s="4"/>
      <c r="O86" s="5">
        <v>16</v>
      </c>
      <c r="P86" s="5"/>
      <c r="Q86" s="6">
        <v>12777.6</v>
      </c>
      <c r="R86" s="7">
        <v>10883.95</v>
      </c>
    </row>
    <row r="87" spans="1:18" s="8" customFormat="1" ht="75" x14ac:dyDescent="0.25">
      <c r="A87" s="3" t="s">
        <v>278</v>
      </c>
      <c r="B87" s="1" t="s">
        <v>279</v>
      </c>
      <c r="C87" s="1" t="s">
        <v>72</v>
      </c>
      <c r="D87" s="1" t="s">
        <v>19</v>
      </c>
      <c r="E87" s="1" t="s">
        <v>41</v>
      </c>
      <c r="F87" s="3" t="s">
        <v>20</v>
      </c>
      <c r="G87" s="3">
        <v>3</v>
      </c>
      <c r="H87" s="1" t="s">
        <v>86</v>
      </c>
      <c r="I87" s="1" t="s">
        <v>87</v>
      </c>
      <c r="J87" s="3">
        <v>2023</v>
      </c>
      <c r="K87" s="3" t="s">
        <v>23</v>
      </c>
      <c r="L87" s="4">
        <v>45091</v>
      </c>
      <c r="M87" s="4" t="s">
        <v>280</v>
      </c>
      <c r="N87" s="4"/>
      <c r="O87" s="5">
        <v>4</v>
      </c>
      <c r="P87" s="5"/>
      <c r="Q87" s="6">
        <v>3025</v>
      </c>
      <c r="R87" s="7">
        <v>2783</v>
      </c>
    </row>
    <row r="88" spans="1:18" s="8" customFormat="1" ht="45" x14ac:dyDescent="0.25">
      <c r="A88" s="3" t="s">
        <v>281</v>
      </c>
      <c r="B88" s="1" t="s">
        <v>282</v>
      </c>
      <c r="C88" s="1" t="s">
        <v>72</v>
      </c>
      <c r="D88" s="1" t="s">
        <v>19</v>
      </c>
      <c r="E88" s="1" t="s">
        <v>41</v>
      </c>
      <c r="F88" s="3" t="s">
        <v>20</v>
      </c>
      <c r="G88" s="3">
        <v>3</v>
      </c>
      <c r="H88" s="1" t="s">
        <v>86</v>
      </c>
      <c r="I88" s="1" t="s">
        <v>87</v>
      </c>
      <c r="J88" s="3">
        <v>2023</v>
      </c>
      <c r="K88" s="3" t="s">
        <v>23</v>
      </c>
      <c r="L88" s="4">
        <v>45092</v>
      </c>
      <c r="M88" s="4" t="s">
        <v>283</v>
      </c>
      <c r="N88" s="4"/>
      <c r="O88" s="5">
        <v>3</v>
      </c>
      <c r="P88" s="5"/>
      <c r="Q88" s="6">
        <v>17881.400000000001</v>
      </c>
      <c r="R88" s="7">
        <v>11951.36</v>
      </c>
    </row>
    <row r="89" spans="1:18" s="8" customFormat="1" ht="45" x14ac:dyDescent="0.25">
      <c r="A89" s="3" t="s">
        <v>284</v>
      </c>
      <c r="B89" s="1" t="s">
        <v>285</v>
      </c>
      <c r="C89" s="1" t="s">
        <v>72</v>
      </c>
      <c r="D89" s="1" t="s">
        <v>19</v>
      </c>
      <c r="E89" s="1" t="s">
        <v>41</v>
      </c>
      <c r="F89" s="3" t="s">
        <v>20</v>
      </c>
      <c r="G89" s="3">
        <v>4</v>
      </c>
      <c r="H89" s="1" t="s">
        <v>86</v>
      </c>
      <c r="I89" s="1" t="s">
        <v>87</v>
      </c>
      <c r="J89" s="3">
        <v>2023</v>
      </c>
      <c r="K89" s="3" t="s">
        <v>23</v>
      </c>
      <c r="L89" s="4">
        <v>45093</v>
      </c>
      <c r="M89" s="4" t="s">
        <v>286</v>
      </c>
      <c r="N89" s="4"/>
      <c r="O89" s="5">
        <v>4</v>
      </c>
      <c r="P89" s="5"/>
      <c r="Q89" s="6">
        <v>18144</v>
      </c>
      <c r="R89" s="7">
        <v>15355.53</v>
      </c>
    </row>
    <row r="90" spans="1:18" s="8" customFormat="1" ht="60" x14ac:dyDescent="0.25">
      <c r="A90" s="3" t="s">
        <v>287</v>
      </c>
      <c r="B90" s="1" t="s">
        <v>288</v>
      </c>
      <c r="C90" s="1" t="s">
        <v>72</v>
      </c>
      <c r="D90" s="1" t="s">
        <v>19</v>
      </c>
      <c r="E90" s="1" t="s">
        <v>41</v>
      </c>
      <c r="F90" s="3" t="s">
        <v>50</v>
      </c>
      <c r="G90" s="3">
        <v>1</v>
      </c>
      <c r="H90" s="1" t="s">
        <v>289</v>
      </c>
      <c r="I90" s="1" t="s">
        <v>43</v>
      </c>
      <c r="J90" s="3">
        <v>2023</v>
      </c>
      <c r="K90" s="3" t="s">
        <v>23</v>
      </c>
      <c r="L90" s="4">
        <v>45118</v>
      </c>
      <c r="M90" s="4" t="s">
        <v>290</v>
      </c>
      <c r="N90" s="4"/>
      <c r="O90" s="5">
        <v>1</v>
      </c>
      <c r="P90" s="5"/>
      <c r="Q90" s="6">
        <v>2183.42</v>
      </c>
      <c r="R90" s="7">
        <v>1365.85</v>
      </c>
    </row>
    <row r="91" spans="1:18" s="8" customFormat="1" ht="75" x14ac:dyDescent="0.25">
      <c r="A91" s="3" t="s">
        <v>291</v>
      </c>
      <c r="B91" s="1" t="s">
        <v>292</v>
      </c>
      <c r="C91" s="1" t="s">
        <v>72</v>
      </c>
      <c r="D91" s="1" t="s">
        <v>19</v>
      </c>
      <c r="E91" s="1" t="s">
        <v>41</v>
      </c>
      <c r="F91" s="3" t="s">
        <v>20</v>
      </c>
      <c r="G91" s="3">
        <v>2</v>
      </c>
      <c r="H91" s="1" t="s">
        <v>86</v>
      </c>
      <c r="I91" s="1" t="s">
        <v>87</v>
      </c>
      <c r="J91" s="3">
        <v>2023</v>
      </c>
      <c r="K91" s="3" t="s">
        <v>23</v>
      </c>
      <c r="L91" s="4">
        <v>45113</v>
      </c>
      <c r="M91" s="4" t="s">
        <v>293</v>
      </c>
      <c r="N91" s="4"/>
      <c r="O91" s="5">
        <v>3</v>
      </c>
      <c r="P91" s="5"/>
      <c r="Q91" s="6">
        <v>18137.900000000001</v>
      </c>
      <c r="R91" s="7">
        <v>11194.19</v>
      </c>
    </row>
    <row r="92" spans="1:18" s="8" customFormat="1" ht="60" x14ac:dyDescent="0.25">
      <c r="A92" s="3" t="s">
        <v>294</v>
      </c>
      <c r="B92" s="1" t="s">
        <v>295</v>
      </c>
      <c r="C92" s="1" t="s">
        <v>72</v>
      </c>
      <c r="D92" s="1" t="s">
        <v>19</v>
      </c>
      <c r="E92" s="1"/>
      <c r="F92" s="3" t="s">
        <v>20</v>
      </c>
      <c r="G92" s="3">
        <v>12</v>
      </c>
      <c r="H92" s="1" t="s">
        <v>51</v>
      </c>
      <c r="I92" s="1" t="s">
        <v>43</v>
      </c>
      <c r="J92" s="3">
        <v>2023</v>
      </c>
      <c r="K92" s="3" t="s">
        <v>23</v>
      </c>
      <c r="L92" s="4">
        <v>45174</v>
      </c>
      <c r="M92" s="4" t="s">
        <v>296</v>
      </c>
      <c r="N92" s="4"/>
      <c r="O92" s="5">
        <v>4</v>
      </c>
      <c r="P92" s="5"/>
      <c r="Q92" s="6">
        <v>30987.919999999998</v>
      </c>
      <c r="R92" s="7">
        <v>24895.54</v>
      </c>
    </row>
    <row r="93" spans="1:18" s="8" customFormat="1" ht="60" x14ac:dyDescent="0.25">
      <c r="A93" s="3" t="s">
        <v>297</v>
      </c>
      <c r="B93" s="1" t="s">
        <v>298</v>
      </c>
      <c r="C93" s="1" t="s">
        <v>72</v>
      </c>
      <c r="D93" s="1" t="s">
        <v>19</v>
      </c>
      <c r="E93" s="1" t="s">
        <v>41</v>
      </c>
      <c r="F93" s="3" t="s">
        <v>50</v>
      </c>
      <c r="G93" s="3">
        <v>3</v>
      </c>
      <c r="H93" s="1" t="s">
        <v>86</v>
      </c>
      <c r="I93" s="1" t="s">
        <v>87</v>
      </c>
      <c r="J93" s="3">
        <v>2023</v>
      </c>
      <c r="K93" s="3" t="s">
        <v>23</v>
      </c>
      <c r="L93" s="4">
        <v>45147</v>
      </c>
      <c r="M93" s="4" t="s">
        <v>299</v>
      </c>
      <c r="N93" s="4"/>
      <c r="O93" s="5">
        <v>5</v>
      </c>
      <c r="P93" s="5"/>
      <c r="Q93" s="6">
        <v>4961</v>
      </c>
      <c r="R93" s="7">
        <v>4892.3100000000004</v>
      </c>
    </row>
    <row r="94" spans="1:18" s="8" customFormat="1" ht="45" x14ac:dyDescent="0.25">
      <c r="A94" s="3" t="s">
        <v>300</v>
      </c>
      <c r="B94" s="1" t="s">
        <v>301</v>
      </c>
      <c r="C94" s="1" t="s">
        <v>72</v>
      </c>
      <c r="D94" s="1" t="s">
        <v>19</v>
      </c>
      <c r="E94" s="1"/>
      <c r="F94" s="3" t="s">
        <v>20</v>
      </c>
      <c r="G94" s="3">
        <v>12</v>
      </c>
      <c r="H94" s="1" t="s">
        <v>51</v>
      </c>
      <c r="I94" s="1" t="s">
        <v>43</v>
      </c>
      <c r="J94" s="3">
        <v>2023</v>
      </c>
      <c r="K94" s="3" t="s">
        <v>23</v>
      </c>
      <c r="L94" s="4">
        <v>45169</v>
      </c>
      <c r="M94" s="4" t="s">
        <v>296</v>
      </c>
      <c r="N94" s="4"/>
      <c r="O94" s="5">
        <v>2</v>
      </c>
      <c r="P94" s="5"/>
      <c r="Q94" s="6">
        <v>14937.52</v>
      </c>
      <c r="R94" s="7">
        <v>11910.28</v>
      </c>
    </row>
    <row r="95" spans="1:18" s="8" customFormat="1" ht="45" x14ac:dyDescent="0.25">
      <c r="A95" s="3" t="s">
        <v>302</v>
      </c>
      <c r="B95" s="1" t="s">
        <v>303</v>
      </c>
      <c r="C95" s="1" t="s">
        <v>72</v>
      </c>
      <c r="D95" s="1" t="s">
        <v>19</v>
      </c>
      <c r="E95" s="1"/>
      <c r="F95" s="3" t="s">
        <v>20</v>
      </c>
      <c r="G95" s="3">
        <v>12</v>
      </c>
      <c r="H95" s="1" t="s">
        <v>51</v>
      </c>
      <c r="I95" s="1" t="s">
        <v>43</v>
      </c>
      <c r="J95" s="3">
        <v>2023</v>
      </c>
      <c r="K95" s="3" t="s">
        <v>23</v>
      </c>
      <c r="L95" s="4">
        <v>45174</v>
      </c>
      <c r="M95" s="4" t="s">
        <v>296</v>
      </c>
      <c r="N95" s="4"/>
      <c r="O95" s="5">
        <v>2</v>
      </c>
      <c r="P95" s="5"/>
      <c r="Q95" s="6">
        <v>23141.439999999999</v>
      </c>
      <c r="R95" s="7">
        <v>19823.28</v>
      </c>
    </row>
    <row r="96" spans="1:18" s="8" customFormat="1" ht="90" x14ac:dyDescent="0.25">
      <c r="A96" s="3" t="s">
        <v>304</v>
      </c>
      <c r="B96" s="1" t="s">
        <v>305</v>
      </c>
      <c r="C96" s="1" t="s">
        <v>72</v>
      </c>
      <c r="D96" s="1" t="s">
        <v>19</v>
      </c>
      <c r="E96" s="1" t="s">
        <v>41</v>
      </c>
      <c r="F96" s="3" t="s">
        <v>50</v>
      </c>
      <c r="G96" s="3">
        <v>3</v>
      </c>
      <c r="H96" s="1" t="s">
        <v>86</v>
      </c>
      <c r="I96" s="1" t="s">
        <v>87</v>
      </c>
      <c r="J96" s="3">
        <v>2023</v>
      </c>
      <c r="K96" s="3" t="s">
        <v>23</v>
      </c>
      <c r="L96" s="4">
        <v>45117</v>
      </c>
      <c r="M96" s="4" t="s">
        <v>306</v>
      </c>
      <c r="N96" s="4"/>
      <c r="O96" s="5">
        <v>3</v>
      </c>
      <c r="P96" s="5"/>
      <c r="Q96" s="6">
        <v>1815</v>
      </c>
      <c r="R96" s="7">
        <v>1211.03</v>
      </c>
    </row>
    <row r="97" spans="1:18" s="8" customFormat="1" ht="60" x14ac:dyDescent="0.25">
      <c r="A97" s="3" t="s">
        <v>307</v>
      </c>
      <c r="B97" s="1" t="s">
        <v>308</v>
      </c>
      <c r="C97" s="1" t="s">
        <v>72</v>
      </c>
      <c r="D97" s="1" t="s">
        <v>19</v>
      </c>
      <c r="E97" s="1" t="s">
        <v>41</v>
      </c>
      <c r="F97" s="3" t="s">
        <v>50</v>
      </c>
      <c r="G97" s="3">
        <v>3</v>
      </c>
      <c r="H97" s="1" t="s">
        <v>86</v>
      </c>
      <c r="I97" s="1" t="s">
        <v>87</v>
      </c>
      <c r="J97" s="3">
        <v>2023</v>
      </c>
      <c r="K97" s="3" t="s">
        <v>23</v>
      </c>
      <c r="L97" s="4">
        <v>45139</v>
      </c>
      <c r="M97" s="4" t="s">
        <v>309</v>
      </c>
      <c r="N97" s="4"/>
      <c r="O97" s="5">
        <v>3</v>
      </c>
      <c r="P97" s="5"/>
      <c r="Q97" s="6">
        <v>3206.5</v>
      </c>
      <c r="R97" s="7">
        <v>1512.5</v>
      </c>
    </row>
    <row r="98" spans="1:18" s="8" customFormat="1" ht="60" x14ac:dyDescent="0.25">
      <c r="A98" s="3" t="s">
        <v>310</v>
      </c>
      <c r="B98" s="1" t="s">
        <v>311</v>
      </c>
      <c r="C98" s="1" t="s">
        <v>72</v>
      </c>
      <c r="D98" s="1" t="s">
        <v>19</v>
      </c>
      <c r="E98" s="1" t="s">
        <v>41</v>
      </c>
      <c r="F98" s="3" t="s">
        <v>50</v>
      </c>
      <c r="G98" s="3">
        <v>3</v>
      </c>
      <c r="H98" s="1" t="s">
        <v>86</v>
      </c>
      <c r="I98" s="1" t="s">
        <v>87</v>
      </c>
      <c r="J98" s="3">
        <v>2023</v>
      </c>
      <c r="K98" s="3" t="s">
        <v>23</v>
      </c>
      <c r="L98" s="4">
        <v>45167</v>
      </c>
      <c r="M98" s="4" t="s">
        <v>312</v>
      </c>
      <c r="N98" s="4"/>
      <c r="O98" s="5">
        <v>3</v>
      </c>
      <c r="P98" s="5"/>
      <c r="Q98" s="6">
        <v>9075</v>
      </c>
      <c r="R98" s="7">
        <v>6679.2</v>
      </c>
    </row>
    <row r="99" spans="1:18" s="8" customFormat="1" ht="60" x14ac:dyDescent="0.25">
      <c r="A99" s="3" t="s">
        <v>313</v>
      </c>
      <c r="B99" s="1" t="s">
        <v>314</v>
      </c>
      <c r="C99" s="1" t="s">
        <v>72</v>
      </c>
      <c r="D99" s="1" t="s">
        <v>19</v>
      </c>
      <c r="E99" s="1" t="s">
        <v>41</v>
      </c>
      <c r="F99" s="3" t="s">
        <v>50</v>
      </c>
      <c r="G99" s="3">
        <v>2</v>
      </c>
      <c r="H99" s="1" t="s">
        <v>86</v>
      </c>
      <c r="I99" s="1" t="s">
        <v>87</v>
      </c>
      <c r="J99" s="3">
        <v>2023</v>
      </c>
      <c r="K99" s="3" t="s">
        <v>23</v>
      </c>
      <c r="L99" s="4">
        <v>45167</v>
      </c>
      <c r="M99" s="4" t="s">
        <v>315</v>
      </c>
      <c r="N99" s="4"/>
      <c r="O99" s="5">
        <v>3</v>
      </c>
      <c r="P99" s="5"/>
      <c r="Q99" s="6">
        <v>5808</v>
      </c>
      <c r="R99" s="7">
        <v>4815.8</v>
      </c>
    </row>
    <row r="100" spans="1:18" s="8" customFormat="1" ht="45" x14ac:dyDescent="0.25">
      <c r="A100" s="3" t="s">
        <v>316</v>
      </c>
      <c r="B100" s="1" t="s">
        <v>317</v>
      </c>
      <c r="C100" s="1" t="s">
        <v>72</v>
      </c>
      <c r="D100" s="1" t="s">
        <v>19</v>
      </c>
      <c r="E100" s="1" t="s">
        <v>41</v>
      </c>
      <c r="F100" s="3" t="s">
        <v>50</v>
      </c>
      <c r="G100" s="3">
        <v>12</v>
      </c>
      <c r="H100" s="1" t="s">
        <v>289</v>
      </c>
      <c r="I100" s="1" t="s">
        <v>43</v>
      </c>
      <c r="J100" s="3">
        <v>2023</v>
      </c>
      <c r="K100" s="3" t="s">
        <v>23</v>
      </c>
      <c r="L100" s="4">
        <v>45251</v>
      </c>
      <c r="M100" s="4" t="s">
        <v>318</v>
      </c>
      <c r="N100" s="4"/>
      <c r="O100" s="5">
        <v>3</v>
      </c>
      <c r="P100" s="5"/>
      <c r="Q100" s="6">
        <v>2598287.21</v>
      </c>
      <c r="R100" s="7">
        <v>2445519.67</v>
      </c>
    </row>
    <row r="101" spans="1:18" s="8" customFormat="1" ht="45" x14ac:dyDescent="0.25">
      <c r="A101" s="3" t="s">
        <v>319</v>
      </c>
      <c r="B101" s="1" t="s">
        <v>320</v>
      </c>
      <c r="C101" s="1" t="s">
        <v>72</v>
      </c>
      <c r="D101" s="1" t="s">
        <v>19</v>
      </c>
      <c r="E101" s="1" t="s">
        <v>41</v>
      </c>
      <c r="F101" s="3" t="s">
        <v>50</v>
      </c>
      <c r="G101" s="3">
        <v>12</v>
      </c>
      <c r="H101" s="1" t="s">
        <v>289</v>
      </c>
      <c r="I101" s="1" t="s">
        <v>43</v>
      </c>
      <c r="J101" s="3">
        <v>2023</v>
      </c>
      <c r="K101" s="3" t="s">
        <v>23</v>
      </c>
      <c r="L101" s="4">
        <v>45252</v>
      </c>
      <c r="M101" s="4" t="s">
        <v>321</v>
      </c>
      <c r="N101" s="4"/>
      <c r="O101" s="5">
        <v>2</v>
      </c>
      <c r="P101" s="5"/>
      <c r="Q101" s="6">
        <v>9559.9599999999991</v>
      </c>
      <c r="R101" s="7">
        <v>9207.4699999999993</v>
      </c>
    </row>
    <row r="102" spans="1:18" s="8" customFormat="1" ht="30" x14ac:dyDescent="0.25">
      <c r="A102" s="3" t="s">
        <v>322</v>
      </c>
      <c r="B102" s="1" t="s">
        <v>323</v>
      </c>
      <c r="C102" s="1" t="s">
        <v>72</v>
      </c>
      <c r="D102" s="1" t="s">
        <v>19</v>
      </c>
      <c r="E102" s="1" t="s">
        <v>41</v>
      </c>
      <c r="F102" s="3" t="s">
        <v>50</v>
      </c>
      <c r="G102" s="3">
        <v>12</v>
      </c>
      <c r="H102" s="1" t="s">
        <v>289</v>
      </c>
      <c r="I102" s="1" t="s">
        <v>43</v>
      </c>
      <c r="J102" s="3">
        <v>2023</v>
      </c>
      <c r="K102" s="3" t="s">
        <v>23</v>
      </c>
      <c r="L102" s="4">
        <v>45253</v>
      </c>
      <c r="M102" s="4" t="s">
        <v>321</v>
      </c>
      <c r="N102" s="4"/>
      <c r="O102" s="5">
        <v>2</v>
      </c>
      <c r="P102" s="5"/>
      <c r="Q102" s="6">
        <v>47019.32</v>
      </c>
      <c r="R102" s="7">
        <v>45477.33</v>
      </c>
    </row>
    <row r="103" spans="1:18" s="8" customFormat="1" ht="60" x14ac:dyDescent="0.25">
      <c r="A103" s="3" t="s">
        <v>324</v>
      </c>
      <c r="B103" s="1" t="s">
        <v>325</v>
      </c>
      <c r="C103" s="1" t="s">
        <v>72</v>
      </c>
      <c r="D103" s="1" t="s">
        <v>19</v>
      </c>
      <c r="E103" s="1" t="s">
        <v>41</v>
      </c>
      <c r="F103" s="3" t="s">
        <v>20</v>
      </c>
      <c r="G103" s="3">
        <v>2</v>
      </c>
      <c r="H103" s="1" t="s">
        <v>86</v>
      </c>
      <c r="I103" s="1" t="s">
        <v>87</v>
      </c>
      <c r="J103" s="3">
        <v>2023</v>
      </c>
      <c r="K103" s="3" t="s">
        <v>23</v>
      </c>
      <c r="L103" s="4">
        <v>45260</v>
      </c>
      <c r="M103" s="4" t="s">
        <v>326</v>
      </c>
      <c r="N103" s="4"/>
      <c r="O103" s="5">
        <v>4</v>
      </c>
      <c r="P103" s="5"/>
      <c r="Q103" s="6">
        <v>3300</v>
      </c>
      <c r="R103" s="7">
        <v>2724.92</v>
      </c>
    </row>
    <row r="104" spans="1:18" s="8" customFormat="1" ht="90" x14ac:dyDescent="0.25">
      <c r="A104" s="3" t="s">
        <v>327</v>
      </c>
      <c r="B104" s="1" t="s">
        <v>328</v>
      </c>
      <c r="C104" s="1" t="s">
        <v>72</v>
      </c>
      <c r="D104" s="1" t="s">
        <v>19</v>
      </c>
      <c r="E104" s="1" t="s">
        <v>41</v>
      </c>
      <c r="F104" s="3" t="s">
        <v>20</v>
      </c>
      <c r="G104" s="3">
        <v>12</v>
      </c>
      <c r="H104" s="1" t="s">
        <v>86</v>
      </c>
      <c r="I104" s="1" t="s">
        <v>87</v>
      </c>
      <c r="J104" s="3">
        <v>2023</v>
      </c>
      <c r="K104" s="3" t="s">
        <v>23</v>
      </c>
      <c r="L104" s="4">
        <v>45222</v>
      </c>
      <c r="M104" s="4" t="s">
        <v>329</v>
      </c>
      <c r="N104" s="4"/>
      <c r="O104" s="5">
        <v>3</v>
      </c>
      <c r="P104" s="5"/>
      <c r="Q104" s="6">
        <v>5000</v>
      </c>
      <c r="R104" s="7">
        <v>4895.25</v>
      </c>
    </row>
    <row r="105" spans="1:18" s="8" customFormat="1" ht="30" x14ac:dyDescent="0.25">
      <c r="A105" s="3" t="s">
        <v>330</v>
      </c>
      <c r="B105" s="1" t="s">
        <v>331</v>
      </c>
      <c r="C105" s="1" t="s">
        <v>72</v>
      </c>
      <c r="D105" s="1" t="s">
        <v>19</v>
      </c>
      <c r="E105" s="1" t="s">
        <v>41</v>
      </c>
      <c r="F105" s="3" t="s">
        <v>20</v>
      </c>
      <c r="G105" s="3">
        <v>4</v>
      </c>
      <c r="H105" s="1" t="s">
        <v>86</v>
      </c>
      <c r="I105" s="1" t="s">
        <v>87</v>
      </c>
      <c r="J105" s="3">
        <v>2023</v>
      </c>
      <c r="K105" s="3" t="s">
        <v>23</v>
      </c>
      <c r="L105" s="4">
        <v>45240</v>
      </c>
      <c r="M105" s="4" t="s">
        <v>286</v>
      </c>
      <c r="N105" s="4"/>
      <c r="O105" s="5">
        <v>3</v>
      </c>
      <c r="P105" s="5"/>
      <c r="Q105" s="6">
        <v>18144</v>
      </c>
      <c r="R105" s="6">
        <v>17660</v>
      </c>
    </row>
    <row r="106" spans="1:18" s="8" customFormat="1" ht="28.5" customHeight="1" x14ac:dyDescent="0.25">
      <c r="A106" s="3" t="s">
        <v>332</v>
      </c>
      <c r="B106" s="1" t="s">
        <v>333</v>
      </c>
      <c r="C106" s="1" t="s">
        <v>18</v>
      </c>
      <c r="D106" s="1" t="s">
        <v>19</v>
      </c>
      <c r="E106" s="1"/>
      <c r="F106" s="3" t="s">
        <v>20</v>
      </c>
      <c r="G106" s="3">
        <v>1</v>
      </c>
      <c r="H106" s="1" t="s">
        <v>51</v>
      </c>
      <c r="I106" s="1" t="s">
        <v>43</v>
      </c>
      <c r="J106" s="3">
        <v>2023</v>
      </c>
      <c r="K106" s="3" t="s">
        <v>23</v>
      </c>
      <c r="L106" s="4">
        <v>45118</v>
      </c>
      <c r="M106" s="4" t="s">
        <v>24</v>
      </c>
      <c r="N106" s="4"/>
      <c r="O106" s="5">
        <v>4</v>
      </c>
      <c r="P106" s="5"/>
      <c r="Q106" s="6">
        <v>35937</v>
      </c>
      <c r="R106" s="7">
        <v>21562.2</v>
      </c>
    </row>
  </sheetData>
  <dataValidations xWindow="1576" yWindow="316" count="13">
    <dataValidation type="decimal" allowBlank="1" showInputMessage="1" showErrorMessage="1" prompt="Facha de formalización del contrato (o adjudicación de los Acuerdos Marco o SDA)" sqref="Q6 Q98 Q30 Q27 Q106 R2:R7 R9:R106" xr:uid="{3802C1D1-B59D-4B91-8CDB-06467B6FB94C}">
      <formula1>0</formula1>
      <formula2>16000000</formula2>
    </dataValidation>
    <dataValidation type="decimal" operator="greaterThanOrEqual" allowBlank="1" showInputMessage="1" showErrorMessage="1" prompt="Facha de formalización del contrato (o adjudicación de los Acuerdos Marco o SDA)" sqref="Q28:Q29 Q99:Q105 R8 Q2:Q5 Q7:Q26 Q31:Q97 Q107:Q1048576" xr:uid="{C1BE3E1A-ED85-49E3-B020-A99864F89738}">
      <formula1>0</formula1>
    </dataValidation>
    <dataValidation type="whole" allowBlank="1" showInputMessage="1" showErrorMessage="1" prompt="Facha de formalización del contrato (o adjudicación de los Acuerdos Marco o SDA)" sqref="O98 P2:P37 P39:P97 P99:P1048576" xr:uid="{6940D89E-170A-412A-B1F0-56D112C2D28E}">
      <formula1>1</formula1>
      <formula2>50</formula2>
    </dataValidation>
    <dataValidation allowBlank="1" showInputMessage="1" showErrorMessage="1" prompt="Elegir el ejercicio de inicio previsto" sqref="J2:J24" xr:uid="{2F65004A-3DF2-4AEA-969B-45FAE1469B3B}"/>
    <dataValidation allowBlank="1" showInputMessage="1" showErrorMessage="1" prompt="Facha de formalización del contrato (o adjudicación de los Acuerdos Marco o SDA)" sqref="L2:M24" xr:uid="{38E8418F-23B5-425F-921F-4A971D273F48}"/>
    <dataValidation type="whole" allowBlank="1" showInputMessage="1" showErrorMessage="1" prompt="Facha de formalización del contrato (o adjudicación de los Acuerdos Marco o SDA)" sqref="P38" xr:uid="{9BDCC570-8EF8-4E60-98B4-9178EEFDD55D}">
      <formula1>0</formula1>
      <formula2>50</formula2>
    </dataValidation>
    <dataValidation type="decimal" allowBlank="1" showInputMessage="1" showErrorMessage="1" prompt="Tipo de tramitación según su inicio" sqref="G2:G1048576" xr:uid="{1361E7A4-5F30-4046-A373-8F84B7E16666}">
      <formula1>0</formula1>
      <formula2>60</formula2>
    </dataValidation>
    <dataValidation type="whole" allowBlank="1" showInputMessage="1" showErrorMessage="1" sqref="O1:O1048576" xr:uid="{9F05B49F-A85C-475D-A2BC-E87F052D443E}">
      <formula1>0</formula1>
      <formula2>50</formula2>
    </dataValidation>
    <dataValidation type="list" allowBlank="1" showInputMessage="1" showErrorMessage="1" sqref="D2:E1048576" xr:uid="{8E40941D-1AC1-4BDE-9CEF-B71D5D079681}">
      <formula1>#REF!</formula1>
    </dataValidation>
    <dataValidation type="list" allowBlank="1" showInputMessage="1" showErrorMessage="1" prompt="Elegir de entre los siguientes o no aplica" sqref="K2:K106" xr:uid="{A9DF9CFA-FD98-40C7-971F-226C9B512F9A}">
      <formula1>#REF!</formula1>
    </dataValidation>
    <dataValidation type="list" allowBlank="1" showInputMessage="1" showErrorMessage="1" prompt="Seleccione de entre los siguientes" sqref="F2:F106" xr:uid="{9C96978A-B810-4814-A26E-4B438512CAA5}">
      <formula1>#REF!</formula1>
    </dataValidation>
    <dataValidation type="list" allowBlank="1" showInputMessage="1" showErrorMessage="1" prompt="Seleccionar tipo de procedimiento" sqref="H2:H106 I2:I1048576" xr:uid="{78DE25E6-BF7D-4613-9396-E974094D1DAE}">
      <formula1>#REF!</formula1>
    </dataValidation>
    <dataValidation type="list" allowBlank="1" showInputMessage="1" showErrorMessage="1" prompt="Facha de formalización del contrato (o adjudicación de los Acuerdos Marco o SDA)" sqref="N2:N1048576" xr:uid="{B95F3081-DB9D-4D4D-A6A8-FAC4C0C4CC1C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F82EE-4C4A-4342-AF43-CF1276E3F75C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DDE0B-0A92-4C89-B83D-A4C3A57AB374}">
  <dimension ref="B2:F40"/>
  <sheetViews>
    <sheetView zoomScaleNormal="100" workbookViewId="0">
      <selection activeCell="D42" sqref="D42"/>
    </sheetView>
  </sheetViews>
  <sheetFormatPr baseColWidth="10" defaultColWidth="11.42578125" defaultRowHeight="15" x14ac:dyDescent="0.25"/>
  <cols>
    <col min="2" max="2" width="20.85546875" customWidth="1"/>
    <col min="3" max="3" width="11.85546875" customWidth="1"/>
    <col min="4" max="4" width="14.5703125" customWidth="1"/>
    <col min="5" max="5" width="14.140625" customWidth="1"/>
    <col min="6" max="6" width="14" customWidth="1"/>
    <col min="10" max="10" width="15" customWidth="1"/>
    <col min="11" max="11" width="12.85546875" bestFit="1" customWidth="1"/>
    <col min="12" max="12" width="14.28515625" bestFit="1" customWidth="1"/>
    <col min="13" max="13" width="14.140625" customWidth="1"/>
  </cols>
  <sheetData>
    <row r="2" spans="2:6" ht="15.75" thickBot="1" x14ac:dyDescent="0.3"/>
    <row r="3" spans="2:6" ht="53.1" customHeight="1" thickBot="1" x14ac:dyDescent="0.3">
      <c r="B3" s="53" t="s">
        <v>6</v>
      </c>
      <c r="C3" s="54" t="s">
        <v>334</v>
      </c>
      <c r="D3" s="54" t="s">
        <v>345</v>
      </c>
      <c r="E3" s="54" t="s">
        <v>346</v>
      </c>
      <c r="F3" s="55" t="s">
        <v>347</v>
      </c>
    </row>
    <row r="4" spans="2:6" x14ac:dyDescent="0.25">
      <c r="B4" s="61" t="s">
        <v>339</v>
      </c>
      <c r="C4" s="32" t="s">
        <v>337</v>
      </c>
      <c r="D4" s="17">
        <f>COUNTIFS(Tabla4[Procedimiento],"ABIERTO",Tabla4[Anualidad tramitación],"2023",Tabla4[Tipo],"OBRAS")</f>
        <v>0</v>
      </c>
      <c r="E4" s="18">
        <f>SUMIFS(Tabla4[Importe IVA incluido de la adjudicación],Tabla4[Procedimiento],"ABIERTO",Tabla4[Anualidad tramitación],"2023",Tabla4[Tipo],"OBRAS")</f>
        <v>0</v>
      </c>
      <c r="F4" s="19">
        <f t="shared" ref="F4:F31" si="0">+E4/$E$32</f>
        <v>0</v>
      </c>
    </row>
    <row r="5" spans="2:6" x14ac:dyDescent="0.25">
      <c r="B5" s="62"/>
      <c r="C5" s="33" t="s">
        <v>336</v>
      </c>
      <c r="D5" s="20">
        <f>COUNTIFS(Tabla4[Procedimiento],"ABIERTO",Tabla4[Anualidad tramitación],"2023",Tabla4[Tipo],"SERVICIOS")</f>
        <v>12</v>
      </c>
      <c r="E5" s="21">
        <f>SUMIFS(Tabla4[Importe IVA incluido de la adjudicación],Tabla4[Procedimiento],"ABIERTO",Tabla4[Anualidad tramitación],"2023",Tabla4[Tipo],"SERVICIOS")</f>
        <v>8241425.4500000002</v>
      </c>
      <c r="F5" s="22">
        <f t="shared" si="0"/>
        <v>0.64855792947550095</v>
      </c>
    </row>
    <row r="6" spans="2:6" ht="15.75" thickBot="1" x14ac:dyDescent="0.3">
      <c r="B6" s="62"/>
      <c r="C6" s="34" t="s">
        <v>335</v>
      </c>
      <c r="D6" s="23">
        <f>COUNTIFS(Tabla4[Procedimiento],"ABIERTO",Tabla4[Anualidad tramitación],"2023",Tabla4[Tipo],"SUMINISTROS")</f>
        <v>1</v>
      </c>
      <c r="E6" s="24">
        <f>SUMIFS(Tabla4[Importe IVA incluido de la adjudicación],Tabla4[Procedimiento],"ABIERTO",Tabla4[Anualidad tramitación],"2023",Tabla4[Tipo],"SUMINISTROS")</f>
        <v>159778.93</v>
      </c>
      <c r="F6" s="25">
        <f t="shared" si="0"/>
        <v>1.2573782611187849E-2</v>
      </c>
    </row>
    <row r="7" spans="2:6" ht="15.75" thickBot="1" x14ac:dyDescent="0.3">
      <c r="B7" s="63"/>
      <c r="C7" s="35" t="s">
        <v>348</v>
      </c>
      <c r="D7" s="36">
        <f>+SUM(D4:D6)</f>
        <v>13</v>
      </c>
      <c r="E7" s="37">
        <f>+SUM(E4:E6)</f>
        <v>8401204.3800000008</v>
      </c>
      <c r="F7" s="38">
        <f t="shared" si="0"/>
        <v>0.66113171208668886</v>
      </c>
    </row>
    <row r="8" spans="2:6" x14ac:dyDescent="0.25">
      <c r="B8" s="56" t="s">
        <v>340</v>
      </c>
      <c r="C8" s="32" t="s">
        <v>337</v>
      </c>
      <c r="D8" s="17">
        <f>COUNTIFS(Tabla4[Procedimiento],"ABIERTO SIMPLIFICADO",Tabla4[Anualidad tramitación],"2023",Tabla4[Tipo],"OBRAS")+COUNTIFS(Tabla4[Procedimiento],"ABIERTO SIMPLIFICADO ART. 159.6",Tabla4[Anualidad tramitación],"2023",Tabla4[Tipo],"OBRAS")</f>
        <v>0</v>
      </c>
      <c r="E8" s="39">
        <f>SUMIFS(Tabla4[Importe IVA incluido de la adjudicación],Tabla4[Procedimiento],"ABIERTO SIMPLIFICADO",Tabla4[Anualidad tramitación],"2023",Tabla4[Tipo],"OBRAS")+SUMIFS(Tabla4[Importe IVA incluido de la adjudicación],Tabla4[Procedimiento],"ABIERTO SIMPLIFICADO ART. 159.6",Tabla4[Anualidad tramitación],"2023",Tabla4[Tipo],"OBRAS")</f>
        <v>0</v>
      </c>
      <c r="F8" s="40">
        <f t="shared" si="0"/>
        <v>0</v>
      </c>
    </row>
    <row r="9" spans="2:6" x14ac:dyDescent="0.25">
      <c r="B9" s="57"/>
      <c r="C9" s="33" t="s">
        <v>336</v>
      </c>
      <c r="D9" s="20">
        <f>COUNTIFS(Tabla4[Procedimiento],"ABIERTO SIMPLIFICADO",Tabla4[Anualidad tramitación],"2023",Tabla4[Tipo],"SERVICIOS")+COUNTIFS(Tabla4[Procedimiento],"ABIERTO SIMPLIFICADO ART. 159.6",Tabla4[Anualidad tramitación],"2023",Tabla4[Tipo],"SERVICIOS")</f>
        <v>13</v>
      </c>
      <c r="E9" s="41">
        <f>SUMIFS(Tabla4[Importe IVA incluido de la adjudicación],Tabla4[Procedimiento],"ABIERTO SIMPLIFICADO",Tabla4[Anualidad tramitación],"2023",Tabla4[Tipo],"SERVICIOS")+SUMIFS(Tabla4[Importe IVA incluido de la adjudicación],Tabla4[Procedimiento],"ABIERTO SIMPLIFICADO ART. 159.6",Tabla4[Anualidad tramitación],"2023",Tabla4[Tipo],"SERVICIOS")</f>
        <v>288170.83999999997</v>
      </c>
      <c r="F9" s="42">
        <f t="shared" si="0"/>
        <v>2.2677567668298915E-2</v>
      </c>
    </row>
    <row r="10" spans="2:6" ht="15.75" thickBot="1" x14ac:dyDescent="0.3">
      <c r="B10" s="57"/>
      <c r="C10" s="34" t="s">
        <v>335</v>
      </c>
      <c r="D10" s="23">
        <f>COUNTIFS(Tabla4[Procedimiento],"ABIERTO SIMPLIFICADO",Tabla4[Anualidad tramitación],"2023",Tabla4[Tipo],"SUMINISTROS")+COUNTIFS(Tabla4[Procedimiento],"ABIERTO SIMPLIFICADO ART. 159.6",Tabla4[Anualidad tramitación],"2023",Tabla4[Tipo],"SUMINISTROS")</f>
        <v>6</v>
      </c>
      <c r="E10" s="43">
        <f>SUMIFS(Tabla4[Importe IVA incluido de la adjudicación],Tabla4[Procedimiento],"ABIERTO SIMPLIFICADO",Tabla4[Anualidad tramitación],"2023",Tabla4[Tipo],"SUMINISTROS")+SUMIFS(Tabla4[Importe IVA incluido de la adjudicación],Tabla4[Procedimiento],"ABIERTO SIMPLIFICADO ART. 159.6",Tabla4[Anualidad tramitación],"2023",Tabla4[Tipo],"SUMINISTROS")</f>
        <v>107435.35</v>
      </c>
      <c r="F10" s="44">
        <f t="shared" si="0"/>
        <v>8.454611228507292E-3</v>
      </c>
    </row>
    <row r="11" spans="2:6" ht="15.75" thickBot="1" x14ac:dyDescent="0.3">
      <c r="B11" s="58"/>
      <c r="C11" s="35" t="s">
        <v>348</v>
      </c>
      <c r="D11" s="36">
        <f>+SUM(D8:D10)</f>
        <v>19</v>
      </c>
      <c r="E11" s="37">
        <f>+SUM(E8:E10)</f>
        <v>395606.18999999994</v>
      </c>
      <c r="F11" s="38">
        <f t="shared" si="0"/>
        <v>3.1132178896806206E-2</v>
      </c>
    </row>
    <row r="12" spans="2:6" ht="14.45" customHeight="1" x14ac:dyDescent="0.25">
      <c r="B12" s="56" t="s">
        <v>341</v>
      </c>
      <c r="C12" s="32" t="s">
        <v>337</v>
      </c>
      <c r="D12" s="17">
        <f>COUNTIFS(Tabla4[Procedimiento],"ACUERDO MARCO",Tabla4[Anualidad tramitación],"2023",Tabla4[Tipo],"SERVICIOS")</f>
        <v>0</v>
      </c>
      <c r="E12" s="39">
        <f>SUMIFS(Tabla4[Importe IVA incluido de la adjudicación],Tabla4[Procedimiento],"ACUERDO MARCO",Tabla4[Anualidad tramitación],"2023",Tabla4[Tipo],"SERVICIOS")</f>
        <v>0</v>
      </c>
      <c r="F12" s="40">
        <f t="shared" si="0"/>
        <v>0</v>
      </c>
    </row>
    <row r="13" spans="2:6" x14ac:dyDescent="0.25">
      <c r="B13" s="57"/>
      <c r="C13" s="33" t="s">
        <v>336</v>
      </c>
      <c r="D13" s="20">
        <f>COUNTIFS(Tabla4[Procedimiento],"ACUERDO MARCO",Tabla4[Anualidad tramitación],"2023",Tabla4[Tipo],"SUMINISTROS")</f>
        <v>4</v>
      </c>
      <c r="E13" s="41">
        <f>SUMIFS(Tabla4[Importe IVA incluido de la adjudicación],Tabla4[Procedimiento],"ACUERDO MARCO",Tabla4[Anualidad tramitación],"2023",Tabla4[Tipo],"SUMINISTROS")</f>
        <v>2501570.3200000003</v>
      </c>
      <c r="F13" s="42">
        <f t="shared" si="0"/>
        <v>0.19686075873883765</v>
      </c>
    </row>
    <row r="14" spans="2:6" ht="15.75" thickBot="1" x14ac:dyDescent="0.3">
      <c r="B14" s="57"/>
      <c r="C14" s="34" t="s">
        <v>335</v>
      </c>
      <c r="D14" s="23">
        <f>COUNTIFS(Tabla4[Procedimiento],"ACUERDO MARCO",Tabla4[Anualidad tramitación],"2023",Tabla4[Tipo],"OBRAS")</f>
        <v>0</v>
      </c>
      <c r="E14" s="43">
        <f>SUMIFS(Tabla4[Importe IVA incluido de la adjudicación],Tabla4[Procedimiento],"ACUERDO MARCO",Tabla4[Anualidad tramitación],"2023",Tabla4[Tipo],"OBRAS")</f>
        <v>0</v>
      </c>
      <c r="F14" s="44">
        <f t="shared" si="0"/>
        <v>0</v>
      </c>
    </row>
    <row r="15" spans="2:6" ht="15.75" thickBot="1" x14ac:dyDescent="0.3">
      <c r="B15" s="58"/>
      <c r="C15" s="35" t="s">
        <v>348</v>
      </c>
      <c r="D15" s="36">
        <f>+SUM(D12:D14)</f>
        <v>4</v>
      </c>
      <c r="E15" s="37">
        <f>+SUM(E12:E14)</f>
        <v>2501570.3200000003</v>
      </c>
      <c r="F15" s="38">
        <f t="shared" si="0"/>
        <v>0.19686075873883765</v>
      </c>
    </row>
    <row r="16" spans="2:6" ht="14.45" customHeight="1" x14ac:dyDescent="0.25">
      <c r="B16" s="56" t="s">
        <v>338</v>
      </c>
      <c r="C16" s="32" t="s">
        <v>337</v>
      </c>
      <c r="D16" s="17">
        <f>COUNTIFS(Tabla4[Procedimiento],"SISTEMA DINÁMICO DE ADQUISICIÓN",Tabla4[Anualidad tramitación],"2023",Tabla4[Tipo],"OBRAS")</f>
        <v>0</v>
      </c>
      <c r="E16" s="39">
        <f>SUMIFS(Tabla4[Importe IVA incluido de la adjudicación],Tabla4[Procedimiento],"SISTEMA DINÁMICO DE ADQUISICIÓN",Tabla4[Anualidad tramitación],"2023",Tabla4[Tipo],"OBRAS")</f>
        <v>0</v>
      </c>
      <c r="F16" s="40">
        <f t="shared" si="0"/>
        <v>0</v>
      </c>
    </row>
    <row r="17" spans="2:6" x14ac:dyDescent="0.25">
      <c r="B17" s="57"/>
      <c r="C17" s="33" t="s">
        <v>336</v>
      </c>
      <c r="D17" s="20">
        <f>COUNTIFS(Tabla4[Procedimiento],"SISTEMA DINÁMICO DE ADQUISICIÓN",Tabla4[Anualidad tramitación],"2023",Tabla4[Tipo],"SERVICIOS")</f>
        <v>2</v>
      </c>
      <c r="E17" s="41">
        <f>SUMIFS(Tabla4[Importe IVA incluido de la adjudicación],Tabla4[Procedimiento],"SISTEMA DINÁMICO DE ADQUISICIÓN",Tabla4[Anualidad tramitación],"2023",Tabla4[Tipo],"SERVICIOS")</f>
        <v>638335.5</v>
      </c>
      <c r="F17" s="42">
        <f t="shared" si="0"/>
        <v>5.0233731130906317E-2</v>
      </c>
    </row>
    <row r="18" spans="2:6" ht="15.75" thickBot="1" x14ac:dyDescent="0.3">
      <c r="B18" s="57"/>
      <c r="C18" s="34" t="s">
        <v>335</v>
      </c>
      <c r="D18" s="23">
        <f>COUNTIFS(Tabla4[Procedimiento],"SISTEMA DINÁMICO DE ADQUISICIÓN",Tabla4[Anualidad tramitación],"2023",Tabla4[Tipo],"SUMINISTROS")</f>
        <v>2</v>
      </c>
      <c r="E18" s="43">
        <f>SUMIFS(Tabla4[Importe IVA incluido de la adjudicación],Tabla4[Procedimiento],"SISTEMA DINÁMICO DE ADQUISICIÓN",Tabla4[Anualidad tramitación],"2023",Tabla4[Tipo],"SUMINISTROS")</f>
        <v>176989.97</v>
      </c>
      <c r="F18" s="44">
        <f t="shared" si="0"/>
        <v>1.3928203218914153E-2</v>
      </c>
    </row>
    <row r="19" spans="2:6" ht="15.75" thickBot="1" x14ac:dyDescent="0.3">
      <c r="B19" s="58"/>
      <c r="C19" s="35" t="s">
        <v>348</v>
      </c>
      <c r="D19" s="36">
        <f>+SUM(D16:D18)</f>
        <v>4</v>
      </c>
      <c r="E19" s="37">
        <f>+SUM(E16:E18)</f>
        <v>815325.47</v>
      </c>
      <c r="F19" s="38">
        <f t="shared" si="0"/>
        <v>6.4161934349820468E-2</v>
      </c>
    </row>
    <row r="20" spans="2:6" x14ac:dyDescent="0.25">
      <c r="B20" s="56" t="s">
        <v>344</v>
      </c>
      <c r="C20" s="32" t="s">
        <v>337</v>
      </c>
      <c r="D20" s="17">
        <f>COUNTIFS(Tabla4[Procedimiento],"RESTRINGIDO",Tabla4[Anualidad tramitación],"2023",Tabla4[Tipo],"OBRAS")</f>
        <v>0</v>
      </c>
      <c r="E20" s="39">
        <f>SUMIFS(Tabla4[Importe IVA incluido de la adjudicación],Tabla4[Procedimiento],"RESTRINGIDO",Tabla4[Anualidad tramitación],"2023",Tabla4[Tipo],"OBRAS")</f>
        <v>0</v>
      </c>
      <c r="F20" s="40">
        <f t="shared" si="0"/>
        <v>0</v>
      </c>
    </row>
    <row r="21" spans="2:6" x14ac:dyDescent="0.25">
      <c r="B21" s="57"/>
      <c r="C21" s="33" t="s">
        <v>336</v>
      </c>
      <c r="D21" s="20">
        <f>COUNTIFS(Tabla4[Procedimiento],"RESTRINGIDO",Tabla4[Anualidad tramitación],"2023",Tabla4[Tipo],"SERVICIOS")</f>
        <v>0</v>
      </c>
      <c r="E21" s="41">
        <f>SUMIFS(Tabla4[Importe IVA incluido de la adjudicación],Tabla4[Procedimiento],"RESTRINGIDO",Tabla4[Anualidad tramitación],"2023",Tabla4[Tipo],"SERVICIOS")</f>
        <v>0</v>
      </c>
      <c r="F21" s="42">
        <f t="shared" si="0"/>
        <v>0</v>
      </c>
    </row>
    <row r="22" spans="2:6" ht="15.75" thickBot="1" x14ac:dyDescent="0.3">
      <c r="B22" s="57"/>
      <c r="C22" s="34" t="s">
        <v>335</v>
      </c>
      <c r="D22" s="23">
        <f>COUNTIFS(Tabla4[Procedimiento],"RESTRINGIDO",Tabla4[Anualidad tramitación],"2023",Tabla4[Tipo],"SUMINISTROS")</f>
        <v>0</v>
      </c>
      <c r="E22" s="43">
        <f>SUMIFS(Tabla4[Importe IVA incluido de la adjudicación],Tabla4[Procedimiento],"RESTRINGIDO",Tabla4[Anualidad tramitación],"2023",Tabla4[Tipo],"SUMINISTROS")</f>
        <v>0</v>
      </c>
      <c r="F22" s="44">
        <f t="shared" si="0"/>
        <v>0</v>
      </c>
    </row>
    <row r="23" spans="2:6" ht="15.75" thickBot="1" x14ac:dyDescent="0.3">
      <c r="B23" s="58"/>
      <c r="C23" s="35" t="s">
        <v>348</v>
      </c>
      <c r="D23" s="36">
        <f>+SUM(D20:D22)</f>
        <v>0</v>
      </c>
      <c r="E23" s="37">
        <f>+SUM(E20:E22)</f>
        <v>0</v>
      </c>
      <c r="F23" s="38">
        <f t="shared" si="0"/>
        <v>0</v>
      </c>
    </row>
    <row r="24" spans="2:6" ht="14.45" customHeight="1" x14ac:dyDescent="0.25">
      <c r="B24" s="56" t="s">
        <v>342</v>
      </c>
      <c r="C24" s="32" t="s">
        <v>337</v>
      </c>
      <c r="D24" s="17">
        <f>COUNTIFS(Tabla4[Procedimiento],"NEGOCIADO SIN PUBLICIDAD",Tabla4[Anualidad tramitación],"2023",Tabla4[Tipo],"OBRAS")</f>
        <v>0</v>
      </c>
      <c r="E24" s="39">
        <f>SUMIFS(Tabla4[Importe IVA incluido de la adjudicación],Tabla4[Procedimiento],"NEGOCIADO SIN PUBLICIDAD",Tabla4[Anualidad tramitación],"2023",Tabla4[Tipo],"OBRAS")</f>
        <v>0</v>
      </c>
      <c r="F24" s="40">
        <f t="shared" si="0"/>
        <v>0</v>
      </c>
    </row>
    <row r="25" spans="2:6" x14ac:dyDescent="0.25">
      <c r="B25" s="57"/>
      <c r="C25" s="33" t="s">
        <v>336</v>
      </c>
      <c r="D25" s="20">
        <f>COUNTIFS(Tabla4[Procedimiento],"NEGOCIADO SIN PUBLICIDAD",Tabla4[Anualidad tramitación],"2023",Tabla4[Tipo],"SERVICIOS")</f>
        <v>0</v>
      </c>
      <c r="E25" s="41">
        <f>SUMIFS(Tabla4[Importe IVA incluido de la adjudicación],Tabla4[Procedimiento],"NEGOCIADO SIN PUBLICIDAD",Tabla4[Anualidad tramitación],"2023",Tabla4[Tipo],"SERVICIOS")</f>
        <v>0</v>
      </c>
      <c r="F25" s="42">
        <f t="shared" si="0"/>
        <v>0</v>
      </c>
    </row>
    <row r="26" spans="2:6" ht="15.75" thickBot="1" x14ac:dyDescent="0.3">
      <c r="B26" s="57"/>
      <c r="C26" s="34" t="s">
        <v>335</v>
      </c>
      <c r="D26" s="23">
        <f>COUNTIFS(Tabla4[Procedimiento],"NEGOCIADO SIN PUBLICIDAD",Tabla4[Anualidad tramitación],"2023",Tabla4[Tipo],"SUMINISTROS")</f>
        <v>1</v>
      </c>
      <c r="E26" s="43">
        <f>SUMIFS(Tabla4[Importe IVA incluido de la adjudicación],Tabla4[Procedimiento],"NEGOCIADO SIN PUBLICIDAD",Tabla4[Anualidad tramitación],"2023",Tabla4[Tipo],"SUMINISTROS")</f>
        <v>33880</v>
      </c>
      <c r="F26" s="44">
        <f t="shared" si="0"/>
        <v>2.6661822986738261E-3</v>
      </c>
    </row>
    <row r="27" spans="2:6" ht="15.75" thickBot="1" x14ac:dyDescent="0.3">
      <c r="B27" s="58"/>
      <c r="C27" s="35" t="s">
        <v>348</v>
      </c>
      <c r="D27" s="36">
        <f>+SUM(D24:D26)</f>
        <v>1</v>
      </c>
      <c r="E27" s="37">
        <f>+SUM(E24:E26)</f>
        <v>33880</v>
      </c>
      <c r="F27" s="38">
        <f t="shared" si="0"/>
        <v>2.6661822986738261E-3</v>
      </c>
    </row>
    <row r="28" spans="2:6" x14ac:dyDescent="0.25">
      <c r="B28" s="56" t="s">
        <v>343</v>
      </c>
      <c r="C28" s="32" t="s">
        <v>337</v>
      </c>
      <c r="D28" s="17">
        <f>COUNTIFS(Tabla4[Procedimiento],"Contrato menor",Tabla4[Anualidad tramitación],"2023",Tabla4[Tipo],"OBRAS")</f>
        <v>1</v>
      </c>
      <c r="E28" s="39">
        <f>SUMIFS(Tabla4[Importe IVA incluido de la adjudicación],Tabla4[Procedimiento],"Contrato menor",Tabla4[Anualidad tramitación],"2023",Tabla4[Tipo],"OBRAS")</f>
        <v>9107.6</v>
      </c>
      <c r="F28" s="40">
        <f t="shared" si="0"/>
        <v>7.1672142572024023E-4</v>
      </c>
    </row>
    <row r="29" spans="2:6" x14ac:dyDescent="0.25">
      <c r="B29" s="57"/>
      <c r="C29" s="33" t="s">
        <v>336</v>
      </c>
      <c r="D29" s="20">
        <f>COUNTIFS(Tabla4[Procedimiento],"Contrato menor",Tabla4[Anualidad tramitación],"2023",Tabla4[Tipo],"SERVICIOS")</f>
        <v>41</v>
      </c>
      <c r="E29" s="41">
        <f>SUMIFS(Tabla4[Importe IVA incluido de la adjudicación],Tabla4[Procedimiento],"Contrato menor",Tabla4[Anualidad tramitación],"2023",Tabla4[Tipo],"SERVICIOS")</f>
        <v>410169.29000000004</v>
      </c>
      <c r="F29" s="42">
        <f t="shared" si="0"/>
        <v>3.2278220202408836E-2</v>
      </c>
    </row>
    <row r="30" spans="2:6" ht="15.75" thickBot="1" x14ac:dyDescent="0.3">
      <c r="B30" s="57"/>
      <c r="C30" s="34" t="s">
        <v>335</v>
      </c>
      <c r="D30" s="23">
        <f>COUNTIFS(Tabla4[Procedimiento],"Contrato menor",Tabla4[Anualidad tramitación],"2023",Tabla4[Tipo],"SUMINISTROS")</f>
        <v>22</v>
      </c>
      <c r="E30" s="43">
        <f>SUMIFS(Tabla4[Importe IVA incluido de la adjudicación],Tabla4[Procedimiento],"Contrato menor",Tabla4[Anualidad tramitación],"2023",Tabla4[Tipo],"SUMINISTROS")</f>
        <v>140444.87999999998</v>
      </c>
      <c r="F30" s="44">
        <f t="shared" si="0"/>
        <v>1.1052292001043967E-2</v>
      </c>
    </row>
    <row r="31" spans="2:6" ht="15.75" thickBot="1" x14ac:dyDescent="0.3">
      <c r="B31" s="58"/>
      <c r="C31" s="35" t="s">
        <v>348</v>
      </c>
      <c r="D31" s="36">
        <f>+SUM(D28:D30)</f>
        <v>64</v>
      </c>
      <c r="E31" s="37">
        <f>+SUM(E28:E30)</f>
        <v>559721.77</v>
      </c>
      <c r="F31" s="38">
        <f t="shared" si="0"/>
        <v>4.4047233629173038E-2</v>
      </c>
    </row>
    <row r="32" spans="2:6" ht="15.75" thickBot="1" x14ac:dyDescent="0.3">
      <c r="B32" s="59" t="s">
        <v>349</v>
      </c>
      <c r="C32" s="60"/>
      <c r="D32" s="45">
        <f>+SUM(D7,D11,D15,D19,D23,D27,D31)</f>
        <v>105</v>
      </c>
      <c r="E32" s="46">
        <f>+SUM(E7,E11,E15,E19,E23,E27,E31)</f>
        <v>12707308.130000001</v>
      </c>
      <c r="F32" s="47"/>
    </row>
    <row r="38" spans="2:6" ht="15.75" thickBot="1" x14ac:dyDescent="0.3">
      <c r="B38" s="26" t="s">
        <v>350</v>
      </c>
      <c r="C38" s="27"/>
      <c r="D38" s="27"/>
      <c r="E38" s="27"/>
      <c r="F38" s="27"/>
    </row>
    <row r="39" spans="2:6" ht="45" x14ac:dyDescent="0.25">
      <c r="B39" s="53" t="s">
        <v>351</v>
      </c>
      <c r="C39" s="54" t="s">
        <v>352</v>
      </c>
      <c r="D39" s="54" t="s">
        <v>353</v>
      </c>
      <c r="E39" s="54" t="s">
        <v>354</v>
      </c>
      <c r="F39" s="55" t="s">
        <v>355</v>
      </c>
    </row>
    <row r="40" spans="2:6" ht="15.75" thickBot="1" x14ac:dyDescent="0.3">
      <c r="B40" s="48">
        <f>SUM(Tabla4[Número de empresas licitadoras pymes])</f>
        <v>41</v>
      </c>
      <c r="C40" s="28">
        <f>COUNTIFS(Tabla4[Procedimiento],"ABIERTO",Tabla4[Anualidad tramitación],"2023",Tabla4[PYME],"SÍ")</f>
        <v>11</v>
      </c>
      <c r="D40" s="29">
        <f>SUMIFS(Tabla4[Importe IVA incluido de la adjudicación],Tabla4[Procedimiento],"ABIERTO",Tabla4[Anualidad tramitación],"2023",Tabla4[PYME],"SÍ")</f>
        <v>4151829.66</v>
      </c>
      <c r="E40" s="30">
        <f>+C40/D7</f>
        <v>0.84615384615384615</v>
      </c>
      <c r="F40" s="31">
        <f>+D40/E7</f>
        <v>0.49419457880156936</v>
      </c>
    </row>
  </sheetData>
  <mergeCells count="8">
    <mergeCell ref="B28:B31"/>
    <mergeCell ref="B32:C32"/>
    <mergeCell ref="B4:B7"/>
    <mergeCell ref="B8:B11"/>
    <mergeCell ref="B12:B15"/>
    <mergeCell ref="B16:B19"/>
    <mergeCell ref="B20:B23"/>
    <mergeCell ref="B24:B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 de contratos</vt:lpstr>
      <vt:lpstr>Hoja1</vt:lpstr>
      <vt:lpstr>Estadísticas pymes</vt:lpstr>
    </vt:vector>
  </TitlesOfParts>
  <Manager/>
  <Company>Instituto Nacional de Estadística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CERRADA</dc:creator>
  <cp:keywords/>
  <dc:description/>
  <cp:lastModifiedBy>M.CARMEN RODRIGUEZ SERRANO</cp:lastModifiedBy>
  <cp:revision/>
  <dcterms:created xsi:type="dcterms:W3CDTF">2024-05-29T12:07:04Z</dcterms:created>
  <dcterms:modified xsi:type="dcterms:W3CDTF">2026-06-09T11:11:46Z</dcterms:modified>
  <cp:category/>
  <cp:contentStatus/>
</cp:coreProperties>
</file>