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Y:\htdocs\web\ine\contratos\"/>
    </mc:Choice>
  </mc:AlternateContent>
  <xr:revisionPtr revIDLastSave="0" documentId="13_ncr:1_{F18374DC-B1DB-448C-8BDE-32313228D8D0}" xr6:coauthVersionLast="47" xr6:coauthVersionMax="47" xr10:uidLastSave="{00000000-0000-0000-0000-000000000000}"/>
  <bookViews>
    <workbookView xWindow="-28920" yWindow="-3255" windowWidth="29040" windowHeight="15720" activeTab="2" xr2:uid="{51AA186A-83AD-414B-BC30-085129FE05E0}"/>
  </bookViews>
  <sheets>
    <sheet name="Lista de contratos" sheetId="1" r:id="rId1"/>
    <sheet name="Hoja1" sheetId="4" state="hidden" r:id="rId2"/>
    <sheet name="Estadísticas con PYMES" sheetId="6" r:id="rId3"/>
  </sheets>
  <definedNames>
    <definedName name="_xlnm._FilterDatabase" localSheetId="0" hidden="1">'Lista de contratos'!$A$1:$L$1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1" i="6" l="1"/>
  <c r="B41" i="6"/>
  <c r="C41" i="6"/>
  <c r="D8" i="6"/>
  <c r="D11" i="6" s="1"/>
  <c r="E8" i="6"/>
  <c r="D9" i="6"/>
  <c r="E9" i="6"/>
  <c r="D10" i="6"/>
  <c r="E10" i="6"/>
  <c r="E11" i="6" s="1"/>
  <c r="D12" i="6"/>
  <c r="E12" i="6"/>
  <c r="D13" i="6"/>
  <c r="E13" i="6"/>
  <c r="D14" i="6"/>
  <c r="E14" i="6"/>
  <c r="D16" i="6"/>
  <c r="E16" i="6"/>
  <c r="D17" i="6"/>
  <c r="E17" i="6"/>
  <c r="D18" i="6"/>
  <c r="E18" i="6"/>
  <c r="D20" i="6"/>
  <c r="E20" i="6"/>
  <c r="D21" i="6"/>
  <c r="E21" i="6"/>
  <c r="D22" i="6"/>
  <c r="E22" i="6"/>
  <c r="D24" i="6"/>
  <c r="E24" i="6"/>
  <c r="D25" i="6"/>
  <c r="E25" i="6"/>
  <c r="D26" i="6"/>
  <c r="D27" i="6" s="1"/>
  <c r="E26" i="6"/>
  <c r="D28" i="6"/>
  <c r="E28" i="6"/>
  <c r="D29" i="6"/>
  <c r="E29" i="6"/>
  <c r="D30" i="6"/>
  <c r="E30" i="6"/>
  <c r="E6" i="6"/>
  <c r="E5" i="6"/>
  <c r="E4" i="6"/>
  <c r="D6" i="6"/>
  <c r="D5" i="6"/>
  <c r="D4" i="6"/>
  <c r="D15" i="6" l="1"/>
  <c r="D23" i="6"/>
  <c r="E31" i="6"/>
  <c r="D31" i="6"/>
  <c r="E15" i="6"/>
  <c r="E7" i="6"/>
  <c r="F41" i="6" s="1"/>
  <c r="E27" i="6"/>
  <c r="E19" i="6"/>
  <c r="D19" i="6"/>
  <c r="E23" i="6"/>
  <c r="D7" i="6"/>
  <c r="E41" i="6" s="1"/>
  <c r="D32" i="6" l="1"/>
  <c r="E32" i="6"/>
  <c r="F13" i="6" l="1"/>
  <c r="F11" i="6"/>
  <c r="F12" i="6"/>
  <c r="F9" i="6"/>
  <c r="F25" i="6"/>
  <c r="F27" i="6"/>
  <c r="F8" i="6"/>
  <c r="F16" i="6"/>
  <c r="F20" i="6"/>
  <c r="F24" i="6"/>
  <c r="F28" i="6"/>
  <c r="F17" i="6"/>
  <c r="F21" i="6"/>
  <c r="F29" i="6"/>
  <c r="F15" i="6"/>
  <c r="F19" i="6"/>
  <c r="F10" i="6"/>
  <c r="F14" i="6"/>
  <c r="F18" i="6"/>
  <c r="F22" i="6"/>
  <c r="F26" i="6"/>
  <c r="F30" i="6"/>
  <c r="F23" i="6"/>
  <c r="F31" i="6"/>
  <c r="F5" i="6"/>
  <c r="F7" i="6"/>
  <c r="F4" i="6"/>
  <c r="F6" i="6"/>
</calcChain>
</file>

<file path=xl/sharedStrings.xml><?xml version="1.0" encoding="utf-8"?>
<sst xmlns="http://schemas.openxmlformats.org/spreadsheetml/2006/main" count="1180" uniqueCount="410">
  <si>
    <t>Nº Expediente</t>
  </si>
  <si>
    <t>Objeto</t>
  </si>
  <si>
    <t>Promotora</t>
  </si>
  <si>
    <t>Ámbito</t>
  </si>
  <si>
    <t>Anuncio previo</t>
  </si>
  <si>
    <t>Tipo</t>
  </si>
  <si>
    <t>Duración (en meses)</t>
  </si>
  <si>
    <t>Procedimiento</t>
  </si>
  <si>
    <t>Publicidad</t>
  </si>
  <si>
    <t>Anualidad tramitación</t>
  </si>
  <si>
    <t>Estado</t>
  </si>
  <si>
    <t>Fecha adjudicación</t>
  </si>
  <si>
    <t>Adjudicatario (NIF)</t>
  </si>
  <si>
    <t>¿PYME?</t>
  </si>
  <si>
    <t>Número de empresas licitadoras</t>
  </si>
  <si>
    <t>Número de empresas licitadoras pymes</t>
  </si>
  <si>
    <t>Importe IVA incluido de licitación</t>
  </si>
  <si>
    <t>Importe IVA incluido de la adjudicación</t>
  </si>
  <si>
    <t>2024N1073056</t>
  </si>
  <si>
    <t>Suministro e instalación de equipos contra intrusión, para la subsanación de deficiencias detectadas en la instalación y adaptación del sistema de alarma de seguridad a la normativa vigente, en la D.P del INE en Santander.</t>
  </si>
  <si>
    <t>Secretaría General</t>
  </si>
  <si>
    <t>PÚBLICO</t>
  </si>
  <si>
    <t>Suministros</t>
  </si>
  <si>
    <t>CONTRATO MENOR</t>
  </si>
  <si>
    <t>Invitación correo electrónico</t>
  </si>
  <si>
    <t>Adjudicado</t>
  </si>
  <si>
    <t>B39033014</t>
  </si>
  <si>
    <t>2024N1071011</t>
  </si>
  <si>
    <t>Servicio de suscripción de prensa escrita en formato digital y acceso al contenido web de periódicos online para Presidencia, Directores Generales, Subdirectores Generales, Asesores/Consejeros y Gabinete de Prensa del Instituto Nacional de Estadística</t>
  </si>
  <si>
    <t>Servicios</t>
  </si>
  <si>
    <t>B86195922</t>
  </si>
  <si>
    <t>2024N0074040</t>
  </si>
  <si>
    <t>Servicio de Atención al Usuario -atención y soporte en relación con incidencias, consultas y peticiones de los usuarios de las sedes de los SSCC</t>
  </si>
  <si>
    <t>Subdirección General de Tecnologías de la Información y Comunicaciones</t>
  </si>
  <si>
    <t>A41132036</t>
  </si>
  <si>
    <t>2024N0074041</t>
  </si>
  <si>
    <t>Administración del puesto de trabajo en el INE desde la perspectiva de soporte de microinformática.</t>
  </si>
  <si>
    <t>2024N0074039</t>
  </si>
  <si>
    <t xml:space="preserve"> Gestión de la solución de puesto seguro. Administración de la tecnología de virtualización de puesto de trabajo basada en la solución Citrix.	</t>
  </si>
  <si>
    <t>B09703141</t>
  </si>
  <si>
    <t>2024N1070005</t>
  </si>
  <si>
    <t>Formación del curso Impulso de la igualdad en puestos directivos para personal del INE.</t>
  </si>
  <si>
    <t>B54881040</t>
  </si>
  <si>
    <t>2024N1070004</t>
  </si>
  <si>
    <t xml:space="preserve">	 Formación del curso Movilidad urbana y sostenibilidad para personal del INE</t>
  </si>
  <si>
    <t>B71410070</t>
  </si>
  <si>
    <t>2024N1070006</t>
  </si>
  <si>
    <t>Formación de una edición del curso Gestión de equipos en teletrabajo para personal del INE</t>
  </si>
  <si>
    <t>B26265835</t>
  </si>
  <si>
    <t>2024N0058001</t>
  </si>
  <si>
    <t>Contratación del servicio de codificación de la variable ocupación en la Encuesta Anual de Estructura Salarial 2023 EAES 2023</t>
  </si>
  <si>
    <t>Subdirección General de Estadísticas del Mercado Laboral</t>
  </si>
  <si>
    <t>B78794443</t>
  </si>
  <si>
    <t>2024N0074030</t>
  </si>
  <si>
    <t>Administración del sistema OES Novell</t>
  </si>
  <si>
    <t>A81585838</t>
  </si>
  <si>
    <t>2024N0002003</t>
  </si>
  <si>
    <t>Organización de un seminario denominado Encuentro entre Productores y Usuarios de Estadísticas del Mercado Laboral a celebrar los días 26 y 27 de noviembre de 2024 en Madrid.</t>
  </si>
  <si>
    <t>Dirección General de Estadísticas de la Población</t>
  </si>
  <si>
    <t>Q2818002D</t>
  </si>
  <si>
    <t>2024N1070001</t>
  </si>
  <si>
    <t>Formación del curso Registro electrónico: GEISER para personal del INE.</t>
  </si>
  <si>
    <t>B56130875</t>
  </si>
  <si>
    <t>2024N1070003</t>
  </si>
  <si>
    <t xml:space="preserve"> Formación del curso Liderazgo y dirección de equipos para personal del INE.	</t>
  </si>
  <si>
    <t>B82238320</t>
  </si>
  <si>
    <t>2024N1073040</t>
  </si>
  <si>
    <t>Contrato menor de obra para la instalación de un equipo de climatización en la Delegación Provincial del INE en Ceuta</t>
  </si>
  <si>
    <t>Obras</t>
  </si>
  <si>
    <t>B51022416</t>
  </si>
  <si>
    <t>2024N1070002</t>
  </si>
  <si>
    <t>Formación de curso de Prevención de Riesgos Laborales: nivel básico para personal del INE.</t>
  </si>
  <si>
    <t>B98844574</t>
  </si>
  <si>
    <t>2024N0061004</t>
  </si>
  <si>
    <t>Contratación de un servicio para realizar un estudio cualitativo de la pregunta sobre origen étnico en la encuesta de características esenciales de la población y viviendas -ECEPOV- para el INE.</t>
  </si>
  <si>
    <t>Subdirección General de Estadísticas Sociales</t>
  </si>
  <si>
    <t>B36931723</t>
  </si>
  <si>
    <t>2024N1073034</t>
  </si>
  <si>
    <t>Servicios de realización de un informe detallado y exhaustivo sobre el estado de las instalaciones térmicas en la Delegación Provincial de Girona del INE</t>
  </si>
  <si>
    <t>B55197818</t>
  </si>
  <si>
    <t>2024N1073037</t>
  </si>
  <si>
    <t xml:space="preserve"> Servicios realización de un informe detallado y exhaustivo sobre el estado de las instalaciones térmicas en la Delegación Provincial de Bizkaia del INE</t>
  </si>
  <si>
    <t>A01011550</t>
  </si>
  <si>
    <t>2024N1073012</t>
  </si>
  <si>
    <t>Contrato menor de servicio de medición de gas radón en las Delegaciones Provinciales de Ávila</t>
  </si>
  <si>
    <t>B15518830</t>
  </si>
  <si>
    <t>2024N1073035</t>
  </si>
  <si>
    <t xml:space="preserve"> Servicios de realización de un informe detallado y exhaustivo sobre el estado de las instalaciones térmicas en la Delegación Provincial de Madrid del INE</t>
  </si>
  <si>
    <t>A60470127</t>
  </si>
  <si>
    <t>2024N0074026</t>
  </si>
  <si>
    <t>Suministro de ordenadores de prestaciones gráficas para el INE</t>
  </si>
  <si>
    <t>A28586626</t>
  </si>
  <si>
    <t>2024N1073036</t>
  </si>
  <si>
    <t>Servicios de realización de un informe detallado y exhaustivo sobre el estado de las instalaciones térmicas en la Delegación Provincial de Pontevedra del INE</t>
  </si>
  <si>
    <t>52494245B</t>
  </si>
  <si>
    <t>2024N1073030</t>
  </si>
  <si>
    <t>Suministro e instalación de carpintería metálica destinada al cerramiento perimetral del soportal de las instalaciones antiguas de la Delegación Provincial del INE</t>
  </si>
  <si>
    <t>B72217516</t>
  </si>
  <si>
    <t>2024N1073028</t>
  </si>
  <si>
    <t>Contrato de obra para la renovación de parte de la instalación eléctrica de la Delegación Provincial del INE en Burgos.</t>
  </si>
  <si>
    <t>B09551342</t>
  </si>
  <si>
    <t>2024N1073027</t>
  </si>
  <si>
    <t>Suministro e instalación de una reja en la Delegación Provincial del INE de Cuenca</t>
  </si>
  <si>
    <t>B16256935</t>
  </si>
  <si>
    <t>2024N1071007</t>
  </si>
  <si>
    <t>Suministro de maquinaria auxiliar de oficina para diferentes Delegaciones Provinciales del INE en Álava, Baleares, A Coruña, La Rioja, Sevilla, Tarragona, Zaragoza Y Servicios Centrales</t>
  </si>
  <si>
    <t>B87596276</t>
  </si>
  <si>
    <t>2024N1073025</t>
  </si>
  <si>
    <t>Toma de datos a las DDPP del INE en Araba, Gipuzkoa, Cáceres, Soria, Tarragona, Zaragoza, Valencia. Para la elaboración de la Evaluación General de Riesgos, el documento de la Planificación de la Actividad Preventiva y el desarrollo de Plan de Emergencias</t>
  </si>
  <si>
    <t>B84527977</t>
  </si>
  <si>
    <t>2024N1073019</t>
  </si>
  <si>
    <t>Contrato menor de suministro e instalación de equipo antintrusión para su adaptación del sistema de alarma de seguridad a la normativa vigente, en la Delegación del INE en Albacete</t>
  </si>
  <si>
    <t>B02542363</t>
  </si>
  <si>
    <t>2024N1073002</t>
  </si>
  <si>
    <t>Contrato menor de obra para la renovación de la instalación de iluminación del inmueble de la Delegación Provincial de Cuenca</t>
  </si>
  <si>
    <t>B16219867</t>
  </si>
  <si>
    <t>2024N1071005</t>
  </si>
  <si>
    <t>Suministro de material de oficina para el almacén de los Servicios Centrales del INE en Madrid.</t>
  </si>
  <si>
    <t>2024N1073023</t>
  </si>
  <si>
    <t>Contrato menor de suministro para la adquisición de un nuevo sistema de alimentación ininterrumpida -SAI- para el edificio de la Delegación Provincial del INE en Madrid</t>
  </si>
  <si>
    <t>A08435356</t>
  </si>
  <si>
    <t>2024N1073021</t>
  </si>
  <si>
    <t>Suministro e Instalación de un equipo autónomo de climatización en la Delegación Provincial del INE en Melilla.</t>
  </si>
  <si>
    <t>A29950151</t>
  </si>
  <si>
    <t>2024N1073011</t>
  </si>
  <si>
    <t xml:space="preserve"> Contrato menor de servicio de medición de gas radón en las Delegaciones Provinciales de A Coruña, Lugo y Pontevedra.</t>
  </si>
  <si>
    <t>Q1518001A</t>
  </si>
  <si>
    <t>2024N0074018</t>
  </si>
  <si>
    <t xml:space="preserve"> Suministro de lectores de códigos de barras de mano</t>
  </si>
  <si>
    <t>A78327350</t>
  </si>
  <si>
    <t>2024N0075005</t>
  </si>
  <si>
    <t>Contratación de los servicios de alojamiento, manutención, traslados locales, actividades sociales y culturales y acompañamiento continuo para los ganadores de la 7ª Competición Estadística Europea.</t>
  </si>
  <si>
    <t>Subdirección General de Difusión y Comunicación</t>
  </si>
  <si>
    <t>B84905371</t>
  </si>
  <si>
    <t>2024N1073009</t>
  </si>
  <si>
    <t>Contrato menor correspondiente al suministro de extintor en la Delegación Provincial de Valencia</t>
  </si>
  <si>
    <t>B96249958</t>
  </si>
  <si>
    <t>2024N1073013</t>
  </si>
  <si>
    <t>Contrato menor de servicios, para realizar un estudio previo, memoria técnica de remediación de los niveles de gas radón existentes en la Delegación Provincial de Lugo</t>
  </si>
  <si>
    <t>01176968N</t>
  </si>
  <si>
    <t>2024N0061002</t>
  </si>
  <si>
    <t>Contratación de un servicio de depuración de la Encuesta de Condiciones de Vida 2024 para el INE</t>
  </si>
  <si>
    <t>A28364263</t>
  </si>
  <si>
    <t>2024N1073008</t>
  </si>
  <si>
    <t>Contrato menor para la realización de obras de conservación y mantenimiento en la instalación de climatización en la Delegación Provincial del INE en Barcelona</t>
  </si>
  <si>
    <t>B66767955</t>
  </si>
  <si>
    <t>2024N1073006</t>
  </si>
  <si>
    <t xml:space="preserve"> Contrato menor para suministro de extintores en servicios centrales, en poeta Joan Maragall y Castellana 181</t>
  </si>
  <si>
    <t>B13730890</t>
  </si>
  <si>
    <t>2024N1073005</t>
  </si>
  <si>
    <t>Suministro e instalación de cortinas tipo estores enrollables en la sede del Instituto Nacional de Estadística en Madrid, situado en Av. de Manoteras 52, Madrid.</t>
  </si>
  <si>
    <t>B84851278</t>
  </si>
  <si>
    <t>2024N0042001</t>
  </si>
  <si>
    <t>Servicios de catering para ofrecer un cóctel a los asistentes a la ceremonia de entrega del Premio Nacional de Estadística 2023</t>
  </si>
  <si>
    <t>Subdirección General de Formación, Análisis e Innovación en la Producción Estadística</t>
  </si>
  <si>
    <t>B83678151</t>
  </si>
  <si>
    <t>2024N1071004</t>
  </si>
  <si>
    <t>Servicio de acceso de un único usuario a las noticias web de distintas líneas editoriales para cubrir las necesidades de la Presidencia y del Gabinete de Prensa del Instituto Nacional de Estadística</t>
  </si>
  <si>
    <t>B86932860</t>
  </si>
  <si>
    <t>2024N1073014</t>
  </si>
  <si>
    <t>Alquiler de aulas para la celebración del ejercicio único de la fase oposición del proceso selectivo para ingreso, por el sistema general de acceso libre y promoción interna, en el Cuerpo Gral. Administrativo de la Admón. Estado, esp. estadística.</t>
  </si>
  <si>
    <t>Q2818013A</t>
  </si>
  <si>
    <t>2024N1073004</t>
  </si>
  <si>
    <t>Contrato menor de obra para la apertura de hueco para aporte de aire al cuarto de climatización en la Delegación Provincial de Huelva</t>
  </si>
  <si>
    <t>B21581012</t>
  </si>
  <si>
    <t>2024N0075001</t>
  </si>
  <si>
    <t>Adquisición de diverso material de captación audiovisual y accesorios para satisfacer las necesidades técnicas de la Subdirección General de Difusión y Comunicación.</t>
  </si>
  <si>
    <t>B90188848</t>
  </si>
  <si>
    <t>2024N1071003</t>
  </si>
  <si>
    <t>Adquisición de sillón de dirección para Presidencia del Instituto Nacional de Estadística en los Servicios Centrales situados en Avenida de Manoteras, 52 en Madrid.</t>
  </si>
  <si>
    <t>A28570182</t>
  </si>
  <si>
    <t>2024N1073015</t>
  </si>
  <si>
    <t xml:space="preserve">	 Toma de datos a las DD.PP del INE en: Cádiz, Cuenca, Huelva, Navarra, Salamanca, Teruel y Melilla. Para la posterior actualización de la Evaluación General de Riesgos, Planificación de la Actividad Preventiva y Plan de Emergencias</t>
  </si>
  <si>
    <t>B64076482</t>
  </si>
  <si>
    <t>2024N1073003</t>
  </si>
  <si>
    <t>Contrato Menor de Obra para la Reparación del acceso al centro de seccionamiento número 5150506 del INE de la Calle Poeta Joan Maragall -Madrid-,que da servicio al edificio del Paseo de la Castellana 183.</t>
  </si>
  <si>
    <t>A79486833</t>
  </si>
  <si>
    <t>2024N0074001</t>
  </si>
  <si>
    <t xml:space="preserve"> Suministro de licencias de una herramienta de analítica y visualización de datos y su servicio de instalación avanzada</t>
  </si>
  <si>
    <t>B83479188</t>
  </si>
  <si>
    <t>2024N1071001</t>
  </si>
  <si>
    <t>Contratación del Servicio Polifuncional en la Delegación Provincial del INE en Cáceres.</t>
  </si>
  <si>
    <t>B05338645</t>
  </si>
  <si>
    <t>2024N1071002</t>
  </si>
  <si>
    <t xml:space="preserve"> Contratación del Servicio Polifuncional en la Delegación Provincial del INE en Lugo</t>
  </si>
  <si>
    <t>B98961279</t>
  </si>
  <si>
    <t>2023N1071028</t>
  </si>
  <si>
    <t xml:space="preserve"> Contratación del Servicio Polifuncional en la Delegación Provincial del INE en Jaén</t>
  </si>
  <si>
    <t>B91053728</t>
  </si>
  <si>
    <t>2023N1071030</t>
  </si>
  <si>
    <t xml:space="preserve"> Contratación del Servicio Polifuncional en la Delegación Provincial del INE en Tarragona</t>
  </si>
  <si>
    <t>B61098638</t>
  </si>
  <si>
    <t>2024N0074035</t>
  </si>
  <si>
    <t>Suministro de la subida de versión del software BKM y servicios asociados, y del mantenimiento y la asistencia técnica del producto</t>
  </si>
  <si>
    <t>SUMINISTROS</t>
  </si>
  <si>
    <t>NEGOCIADO SIN PUBLICIDAD</t>
  </si>
  <si>
    <t>B42891978</t>
  </si>
  <si>
    <t>2024N1073063</t>
  </si>
  <si>
    <t>Servicio de limpieza en las dependencias de la Delegación Provincial de Ávila del Instituto Nacional de Estadística.</t>
  </si>
  <si>
    <t>ABIERTO SIMPLIFICADO</t>
  </si>
  <si>
    <t>Solo PLACSP</t>
  </si>
  <si>
    <t>B56771900</t>
  </si>
  <si>
    <t>2024N0074050</t>
  </si>
  <si>
    <t xml:space="preserve"> Renovación de licencias de desarrollo de aplicaciones para el Instituto Nacional de Estadística.</t>
  </si>
  <si>
    <t>SISTEMA DINÁMICO DE ADQUISICIÓN</t>
  </si>
  <si>
    <t>Desierto</t>
  </si>
  <si>
    <t>2024N0074021</t>
  </si>
  <si>
    <t xml:space="preserve"> Suministro de software de compartición de ficheros OES y Filr, y de gestión y distribución Zenworks</t>
  </si>
  <si>
    <t>B83849703</t>
  </si>
  <si>
    <t>2024N1071008</t>
  </si>
  <si>
    <t xml:space="preserve"> Servicio de polifuncionales en las dependencias de los Servicios Centrales del Instituto Nacional de Estadística en Madrid.</t>
  </si>
  <si>
    <t>ABIERTO</t>
  </si>
  <si>
    <t>PLACSP, BOE y DOUE</t>
  </si>
  <si>
    <t>B94011665</t>
  </si>
  <si>
    <t>SÍ</t>
  </si>
  <si>
    <t>2024N1073041</t>
  </si>
  <si>
    <t xml:space="preserve"> Ejecución de las obras para la Renovación de las redes y mallas del edificio situado en Pso. De la Castellana, 183 de Madrid.</t>
  </si>
  <si>
    <t>B84916188</t>
  </si>
  <si>
    <t>2024N0073002</t>
  </si>
  <si>
    <t>Servicio de apertura y mantenimiento de las cuentas bancarias del Instituto Nacional de Estadística.</t>
  </si>
  <si>
    <t>PRIVADO</t>
  </si>
  <si>
    <t>ABIERTO SIMPLIFICADO ART. 159.6</t>
  </si>
  <si>
    <t>A48265169</t>
  </si>
  <si>
    <t>2024N0059015</t>
  </si>
  <si>
    <t>Recogida de la Encuesta de Condiciones de Vida en 2025.</t>
  </si>
  <si>
    <t>Subdirección General de Recogida de Datos</t>
  </si>
  <si>
    <t>2024N1073042_Lote1</t>
  </si>
  <si>
    <t xml:space="preserve"> Contratación por el procedimiento de emergencia de todas las medidas cautelares que permitan garantizar la seguridad estructural de los forjados bajo rasante en el edificio del INE situado en Paseo de la Castellana, 183 de Madrid</t>
  </si>
  <si>
    <t>SERVICIOS</t>
  </si>
  <si>
    <t>RESTRINGIDO</t>
  </si>
  <si>
    <t>B85872422</t>
  </si>
  <si>
    <t>2024N1073042_Lote2</t>
  </si>
  <si>
    <t>OBRAS</t>
  </si>
  <si>
    <t>B84681253</t>
  </si>
  <si>
    <t>2024N0059013</t>
  </si>
  <si>
    <t xml:space="preserve"> Servicio para llevar a cabo la recogida de la Encuesta de Salud de España</t>
  </si>
  <si>
    <t>2024N0056004</t>
  </si>
  <si>
    <t>Servicio de producción de fuentes específicas de información sobre empresas involucradas en grupos, con datos identificativos.</t>
  </si>
  <si>
    <t>Subdirección General de Estadísticas de Sectores Económicos</t>
  </si>
  <si>
    <t>A80192727</t>
  </si>
  <si>
    <t>2024N0074011</t>
  </si>
  <si>
    <t xml:space="preserve"> Actualización de la licencia corporativa del sistema Bellview Scan 2024</t>
  </si>
  <si>
    <t>A46063418</t>
  </si>
  <si>
    <t>2024N0074022</t>
  </si>
  <si>
    <t>Licencias de desarrollo de aplicaciones y administración de bases de datos para el Instituto Nacional de Estadística</t>
  </si>
  <si>
    <t>2024N0074019</t>
  </si>
  <si>
    <t>Servicio de mantenimiento de los SAI GE Critical Power de las Delegaciones Provinciales del INE 2024-2025.</t>
  </si>
  <si>
    <t>A08002883</t>
  </si>
  <si>
    <t>2024N0074014</t>
  </si>
  <si>
    <t xml:space="preserve">	 Contratación mediante Catálogo de Patrimonio 02, 05, 08, 10, 12, 13 u otro no 26 del Licencias de un sistema de intercambio automático y seguro de ficheros para el INE.</t>
  </si>
  <si>
    <t>2024N0059011</t>
  </si>
  <si>
    <t xml:space="preserve"> Recogida de datos de la Encuesta de Empleo del Tiempo 2024.</t>
  </si>
  <si>
    <t>2024N0074016</t>
  </si>
  <si>
    <t>Contratación mediante Catálogo de Patrimonio 02, 05, 08, 10, 12, 13 u otro no 26 del suministro de software para el cálculo estadístico y la visualización de datos.</t>
  </si>
  <si>
    <t>2024N0075002</t>
  </si>
  <si>
    <t>Impresión, manipulado y distribución de cuestionarios e impresos del INE. 2024-2027</t>
  </si>
  <si>
    <t>A31501901</t>
  </si>
  <si>
    <t>2023N1071021</t>
  </si>
  <si>
    <t xml:space="preserve"> Servicio de polifuncionales en la Delegación de Lugo del Instituto Nacional de Estadística, por procedimiento abierto con pluralidad de criterios.</t>
  </si>
  <si>
    <t>2024N4057001</t>
  </si>
  <si>
    <t>Contratación de la dirección, coordinación, recogida de datos y análisis de la encuesta de bienes de equipo de Paridades de Poder Adquisitivo</t>
  </si>
  <si>
    <t>Subdirección General de Estadísticas Coyunturales</t>
  </si>
  <si>
    <t>B84063254</t>
  </si>
  <si>
    <t>2023N1071023</t>
  </si>
  <si>
    <t xml:space="preserve">	 Servicio de polifuncionales en la Delegación de Tarragona del Instituto Nacional de Estadística, por procedimiento abierto con pluralidad de criterios.</t>
  </si>
  <si>
    <t>2024N0074006_Lote1</t>
  </si>
  <si>
    <t>Administración de sistemas. Lote 1 - Administración del Contact Center</t>
  </si>
  <si>
    <t>A84809953</t>
  </si>
  <si>
    <t>NO</t>
  </si>
  <si>
    <t>2024N0074006_Lote2</t>
  </si>
  <si>
    <t>Administración de sistemas. Lote 2 - Administración de comunicaciones móviles.</t>
  </si>
  <si>
    <t>A79153920</t>
  </si>
  <si>
    <t>2023N1073061</t>
  </si>
  <si>
    <t>Servicio de limpieza en la Delegación Provincial de Cuenca</t>
  </si>
  <si>
    <t>A28895118</t>
  </si>
  <si>
    <t>2023N1071022</t>
  </si>
  <si>
    <t xml:space="preserve">	 Servicio de polifuncionales en la Delegación de Palencia del Instituto Nacional de Estadística, por procedimiento abierto con pluralidad de criterios.</t>
  </si>
  <si>
    <t>B16864837</t>
  </si>
  <si>
    <t>2023N1071020</t>
  </si>
  <si>
    <t xml:space="preserve">	 Servicio de polifuncionales en la Delegación de Segovia del Instituto Nacional de Estadística, por procedimiento abierto con pluralidad de criterios.</t>
  </si>
  <si>
    <t>B87345880</t>
  </si>
  <si>
    <t>2023N1071018</t>
  </si>
  <si>
    <t xml:space="preserve">	 Servicio de polifuncionales en la Delegación de Gipuzkoa del Instituto Nacional de Estadística, por procedimiento abierto con pluralidad de criterios.</t>
  </si>
  <si>
    <t>2023N1073057</t>
  </si>
  <si>
    <t>Servicio de limpieza en la Delegación Provincial del INE en Alicante.</t>
  </si>
  <si>
    <t>A28506038</t>
  </si>
  <si>
    <t>2023N0074019</t>
  </si>
  <si>
    <t xml:space="preserve"> Servicio de mantenimiento hardware de equipos informáticos de las Delegaciones Provinciales del INE</t>
  </si>
  <si>
    <t>A28816379</t>
  </si>
  <si>
    <t>2023N1071019</t>
  </si>
  <si>
    <t>Servicio de polifuncionales en las dependencias de la Delegación Provincial de Jaén del Instituto Nacional de Estadística, por procedimiento abierto con pluralidad de criterios.</t>
  </si>
  <si>
    <t>2023N1071013</t>
  </si>
  <si>
    <t>Suministro de material impreso para cubrir las necesidades de las delegaciones provinciales y del almacén general del INE.</t>
  </si>
  <si>
    <t>B73938714</t>
  </si>
  <si>
    <t>2023N0074016</t>
  </si>
  <si>
    <t>Migración de configuración de reglas de IntelLinX y actualización de licencias.</t>
  </si>
  <si>
    <t>B81522070</t>
  </si>
  <si>
    <t>2023N1071017</t>
  </si>
  <si>
    <t>Servicio de polifuncionales en la Delegación de Sevilla del Instituto Nacional de Estadística, por procedimiento abierto con pluralidad de criterios.</t>
  </si>
  <si>
    <t>B91813352</t>
  </si>
  <si>
    <t>2023N1071016</t>
  </si>
  <si>
    <t>Servicio de polifuncionales en la Delegación de Cáceres del Instituto Nacional de Estadística, por procedimiento abierto con pluralidad de criterios.</t>
  </si>
  <si>
    <t>B06521710</t>
  </si>
  <si>
    <t>2023N1073047</t>
  </si>
  <si>
    <t xml:space="preserve">	 Seguro de accidentes para el personal funcionario y laboral del Instituto Nacional de Estadística y beneficiarios de una beca de postgrado en estadística.</t>
  </si>
  <si>
    <t>W0186206I</t>
  </si>
  <si>
    <t>2023N0059006</t>
  </si>
  <si>
    <t>Recogida de datos de la Encuesta sobre Equipamiento y Uso de Tecnologías de Información y Comunicación en los Hogares -TICH- en 2024.</t>
  </si>
  <si>
    <t>B83733089</t>
  </si>
  <si>
    <t>2023N1071012</t>
  </si>
  <si>
    <t xml:space="preserve">	 Servicio de polifuncionales en las dependencias de la Delegación Provincial de Granada del Instituto Nacional de Estadística, por procedimiento abierto con pluralidad de criterios.</t>
  </si>
  <si>
    <t>2023N1071011</t>
  </si>
  <si>
    <t xml:space="preserve">	 Servicio de polifuncionales en las dependencias de la Delegación Provincial de Alicante del Instituto Nacional de Estadística, por procedimiento abierto con pluralidad de criterios.</t>
  </si>
  <si>
    <t>2023N0059005</t>
  </si>
  <si>
    <t xml:space="preserve">	 Trabajos de recogida de datos de las Estadísticas sobre Actividades en I D 2023 en los distintos sectores</t>
  </si>
  <si>
    <t>2023N0059003</t>
  </si>
  <si>
    <t>Recogida de la Encuesta de Condiciones de Vida en 2024.</t>
  </si>
  <si>
    <t xml:space="preserve"> 24/11/2023</t>
  </si>
  <si>
    <t>2023N0074008</t>
  </si>
  <si>
    <t>Servicio de desarrollo para incorporar nuevas prestaciones evolutivas en las aplicaciones informáticas de soporte al tratamiento centralizado de la información de estadísticas del INE.</t>
  </si>
  <si>
    <t>B88018098</t>
  </si>
  <si>
    <t>2023N0074009</t>
  </si>
  <si>
    <t>Servicios informáticos de atención a usuarios, monitorización y mantenimiento correctivo para el Sistema de Recogida de Encuestas del Instituto Nacional de Estadística - IRIA.</t>
  </si>
  <si>
    <t>2023N1073013</t>
  </si>
  <si>
    <t xml:space="preserve"> Servicios de limpieza en la Delegación de Córdoba.</t>
  </si>
  <si>
    <t>B41610825</t>
  </si>
  <si>
    <t>2023N0074004</t>
  </si>
  <si>
    <t>Servicios informáticos para el análisis, diseño y desarrollo del Padron online.</t>
  </si>
  <si>
    <t>A20038915</t>
  </si>
  <si>
    <t>2023N0074024</t>
  </si>
  <si>
    <t>Software de monitorización de base de datos.</t>
  </si>
  <si>
    <t>A28843159</t>
  </si>
  <si>
    <t>2024N1073001</t>
  </si>
  <si>
    <t>Suministro de 88 extintores -50 Ud. de Polvo ABC 6 kg, 27 Ud. CO2 5 Kg, 9 Ud. HD-6, 2 Ud. H-9- para las distintas Delegaciones y Servicios Centrales del Instituto Nacional de Estadística</t>
  </si>
  <si>
    <t>BASADO EN ACUERDO MARCO</t>
  </si>
  <si>
    <t>B60214095</t>
  </si>
  <si>
    <t>2023N0074029</t>
  </si>
  <si>
    <t xml:space="preserve">	 Actualización y suministro de licencias de un sistema de información geográfica y servicios de instalación y soporte avanzado.</t>
  </si>
  <si>
    <t>B86900057</t>
  </si>
  <si>
    <t>2023N0074033</t>
  </si>
  <si>
    <t>Desarrollo de una plataforma integrada para realizar las operaciones estadísticas de contabilidad nacional.</t>
  </si>
  <si>
    <t>B87335071</t>
  </si>
  <si>
    <t>2024N0075003</t>
  </si>
  <si>
    <t xml:space="preserve">	 Adquisición de equipamiento de audio, sistemas de pantallas y elementos accesorios para el INE</t>
  </si>
  <si>
    <t>A78198017</t>
  </si>
  <si>
    <t>2024N0074003</t>
  </si>
  <si>
    <t>Suscripciones de control de acceso a la red.</t>
  </si>
  <si>
    <t>A80644081</t>
  </si>
  <si>
    <t>2023N0074011</t>
  </si>
  <si>
    <t>Suscripciones de los cortafuegos de redes externas-2023.</t>
  </si>
  <si>
    <t>2024N1073020</t>
  </si>
  <si>
    <t>Contrato de extintores de contratación centralizada para la Delegación de Ciudad Real</t>
  </si>
  <si>
    <t>2024N0074008</t>
  </si>
  <si>
    <t>Suministro de licencias de software de gestión de la información para la productividad de usuario.</t>
  </si>
  <si>
    <t>B61172219</t>
  </si>
  <si>
    <t>2024N0074028</t>
  </si>
  <si>
    <t>Contratación de suministro de licencias y servicio de soporte de productos de software analítico, con destino al Instituto Nacional de Estadística</t>
  </si>
  <si>
    <t>U44967503</t>
  </si>
  <si>
    <t>2024N0074007</t>
  </si>
  <si>
    <t>Suministro de 1.800 monitores de 27 pulgadas con destino al Instituto Nacional de Estadística.</t>
  </si>
  <si>
    <t>B43067586</t>
  </si>
  <si>
    <t>2024N0074024</t>
  </si>
  <si>
    <t>Compra y renovación de licencias del sistema Editran o equivalente para el intercambio automático y seguro de ficheros del Instituto Nacional de Estadística.</t>
  </si>
  <si>
    <t>2023N0074031</t>
  </si>
  <si>
    <t>Licencias, instalación y mantenimiento de un sistema de monitorización avanzada para las aplicaciones e infraestructuras del INE.</t>
  </si>
  <si>
    <t>A79054748</t>
  </si>
  <si>
    <t>2024N0074009</t>
  </si>
  <si>
    <t>Contratación mediante Catálogo de Bienes de Adquisición Centralizada de la Dirección General de Racionalización y Centralización de la Contratación, del suministro de software de edición, diseño y elaboración de planos, presupuestos y mediciones.</t>
  </si>
  <si>
    <t>U44880821</t>
  </si>
  <si>
    <t>2024N0002001</t>
  </si>
  <si>
    <t xml:space="preserve"> Contratación de Asistencia Técnica para el mantenimiento de las Aplicaciones Informáticas del Sistema de Gestión Padronal, Recogida de Datos de MNP e Intercambio de Datos de Censo Electoral con destino al Instituto Nacional de Estadística.	</t>
  </si>
  <si>
    <t>2024N0074025</t>
  </si>
  <si>
    <t>Contratación del suministro de software para el cálculo estadístico y la visualización de datos, con destino al Instituto Nacional de Estadística.</t>
  </si>
  <si>
    <t>2024N1071006</t>
  </si>
  <si>
    <t>Suministro de sillería para las Delegaciones Provinciales del INE de Ávila, Baleares, Barcelona, Cádiz, Castellón, Girona, Murcia, Asturias, Pontevedra y Servicios Centrales en Madrid.</t>
  </si>
  <si>
    <t>A82127200</t>
  </si>
  <si>
    <t>2024N0074020</t>
  </si>
  <si>
    <t>Suministro de conmutadores y cableado para las delegaciones provinciales del INE</t>
  </si>
  <si>
    <t>A97929566</t>
  </si>
  <si>
    <t>2024N0074023</t>
  </si>
  <si>
    <t>Suministro, instalación y configuración de las suscripciones de los balanceadores del INE compuestos por dos dispositivos, uno en cada CPD principal, configurados para funcionar en alta disponibilidad, y su mantenimiento y soporte, durante dos años.</t>
  </si>
  <si>
    <t xml:space="preserve">64.082,91	</t>
  </si>
  <si>
    <t>2024N1073059</t>
  </si>
  <si>
    <t>Contratación del suministro eléctrico para los Servicios Centrales y las Delegaciones Peninsulares.</t>
  </si>
  <si>
    <t>A95758389</t>
  </si>
  <si>
    <t>2024N1073060</t>
  </si>
  <si>
    <t>Contratación del Suministro Eléctrico para la Delegación Provincial del INE en la Delegación de Ceuta.</t>
  </si>
  <si>
    <t>2024N1073061</t>
  </si>
  <si>
    <t xml:space="preserve"> Contratación del suministro eléctrico para la Delegación Provincial del INE en Las Palmas.	</t>
  </si>
  <si>
    <t>2024N0074010</t>
  </si>
  <si>
    <t xml:space="preserve"> Contratación de Servicios de Desarrollo complementario del Marco de Direcciones Georreferenciadas -MDG- con destino al Instituto Nacional de Estadística.	</t>
  </si>
  <si>
    <t>Tipo de contrato</t>
  </si>
  <si>
    <t>Nº de contratos adjudicados</t>
  </si>
  <si>
    <t>Importe adjudicación (IVA incluido)</t>
  </si>
  <si>
    <t>Porcentaje sobre el total</t>
  </si>
  <si>
    <t>Abierto</t>
  </si>
  <si>
    <t>Total</t>
  </si>
  <si>
    <t>Abierto simplificado</t>
  </si>
  <si>
    <t>Basado en Acuerdo Marco</t>
  </si>
  <si>
    <t>Específico de sistema dinámico de adquisición</t>
  </si>
  <si>
    <t>Restringido</t>
  </si>
  <si>
    <t>Negociado sin publicidad</t>
  </si>
  <si>
    <t>Otros  (Contrato menor)</t>
  </si>
  <si>
    <t>TOTAL</t>
  </si>
  <si>
    <t>PYMES</t>
  </si>
  <si>
    <t>Número de ofertas presentadas</t>
  </si>
  <si>
    <t>Número de contratos adjudicados</t>
  </si>
  <si>
    <t>Importe de los contratos adjudicados</t>
  </si>
  <si>
    <t>Porcentaje participación</t>
  </si>
  <si>
    <t>Porcentaje importe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</si>
</sst>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8" formatCode="#,##0.00\ &quot;€&quot;;[Red]\-#,##0.00\ &quot;€&quot;"/>
    <numFmt numFmtId="44" formatCode="_-* #,##0.00\ &quot;€&quot;_-;\-* #,##0.00\ &quot;€&quot;_-;_-* &quot;-&quot;??\ &quot;€&quot;_-;_-@_-"/>
    <numFmt numFmtId="43" formatCode="_-* #,##0.00_-;\-* #,##0.00_-;_-* &quot;-&quot;??_-;_-@_-"/>
    <numFmt numFmtId="164" formatCode="_-* #,##0.00\ [$€-C0A]_-;\-* #,##0.00\ [$€-C0A]_-;_-* &quot;-&quot;??\ [$€-C0A]_-;_-@_-"/>
    <numFmt numFmtId="165" formatCode="0.0%"/>
    <numFmt numFmtId="166" formatCode="_-* #,##0\ &quot;€&quot;_-;\-* #,##0\ &quot;€&quot;_-;_-* 0\ &quot;€&quot;_-;_-@_-"/>
  </numFmts>
  <fonts count="9" x14ac:knownFonts="1">
    <font>
      <sz val="11"/>
      <color theme="1"/>
      <name val="Aptos Narrow"/>
      <family val="2"/>
      <scheme val="minor"/>
    </font>
    <font>
      <b/>
      <sz val="11"/>
      <color theme="1"/>
      <name val="Aptos Narrow"/>
      <family val="2"/>
      <scheme val="minor"/>
    </font>
    <font>
      <sz val="11"/>
      <color theme="1"/>
      <name val="Aptos Narrow"/>
      <family val="2"/>
      <scheme val="minor"/>
    </font>
    <font>
      <sz val="11"/>
      <color theme="1"/>
      <name val="Calibri"/>
      <family val="2"/>
    </font>
    <font>
      <sz val="11"/>
      <name val="Aptos Narrow"/>
      <family val="2"/>
      <scheme val="minor"/>
    </font>
    <font>
      <sz val="11"/>
      <name val="Calibri"/>
      <family val="2"/>
    </font>
    <font>
      <sz val="8"/>
      <name val="Aptos Narrow"/>
      <family val="2"/>
      <scheme val="minor"/>
    </font>
    <font>
      <b/>
      <sz val="11"/>
      <color theme="0"/>
      <name val="Aptos Narrow"/>
      <family val="2"/>
      <scheme val="minor"/>
    </font>
    <font>
      <b/>
      <sz val="11"/>
      <name val="Aptos Narrow"/>
      <family val="2"/>
      <scheme val="minor"/>
    </font>
  </fonts>
  <fills count="4">
    <fill>
      <patternFill patternType="none"/>
    </fill>
    <fill>
      <patternFill patternType="gray125"/>
    </fill>
    <fill>
      <patternFill patternType="solid">
        <fgColor theme="0"/>
        <bgColor indexed="64"/>
      </patternFill>
    </fill>
    <fill>
      <patternFill patternType="solid">
        <fgColor theme="4" tint="0.39997558519241921"/>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s>
  <cellStyleXfs count="4">
    <xf numFmtId="0" fontId="0" fillId="0" borderId="0"/>
    <xf numFmtId="9"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cellStyleXfs>
  <cellXfs count="74">
    <xf numFmtId="0" fontId="0" fillId="0" borderId="0" xfId="0"/>
    <xf numFmtId="0" fontId="1" fillId="0" borderId="0" xfId="0" applyFont="1"/>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0" fillId="0" borderId="0" xfId="0" applyAlignment="1">
      <alignment horizontal="center" vertical="center"/>
    </xf>
    <xf numFmtId="0" fontId="3" fillId="2" borderId="1" xfId="0" applyFont="1" applyFill="1" applyBorder="1" applyAlignment="1">
      <alignment horizontal="center" vertical="center"/>
    </xf>
    <xf numFmtId="14" fontId="3" fillId="2" borderId="1" xfId="0" applyNumberFormat="1" applyFont="1" applyFill="1" applyBorder="1" applyAlignment="1">
      <alignment horizontal="center" vertical="center"/>
    </xf>
    <xf numFmtId="1" fontId="3" fillId="2" borderId="1" xfId="0" applyNumberFormat="1" applyFont="1" applyFill="1" applyBorder="1" applyAlignment="1">
      <alignment horizontal="center" vertical="center"/>
    </xf>
    <xf numFmtId="44" fontId="3" fillId="2" borderId="1" xfId="2" applyFont="1" applyFill="1" applyBorder="1" applyAlignment="1">
      <alignment horizontal="center" vertical="center"/>
    </xf>
    <xf numFmtId="164" fontId="3" fillId="2" borderId="1" xfId="0" applyNumberFormat="1" applyFont="1" applyFill="1" applyBorder="1" applyAlignment="1">
      <alignment horizontal="center" vertical="center"/>
    </xf>
    <xf numFmtId="8" fontId="3" fillId="2" borderId="1" xfId="2" applyNumberFormat="1" applyFont="1" applyFill="1" applyBorder="1" applyAlignment="1">
      <alignment horizontal="center" vertical="center"/>
    </xf>
    <xf numFmtId="0" fontId="3" fillId="2" borderId="2" xfId="0" applyFont="1" applyFill="1" applyBorder="1" applyAlignment="1">
      <alignment horizontal="center" vertical="center"/>
    </xf>
    <xf numFmtId="14" fontId="3" fillId="2" borderId="2" xfId="0" applyNumberFormat="1" applyFont="1" applyFill="1" applyBorder="1" applyAlignment="1">
      <alignment horizontal="center" vertical="center"/>
    </xf>
    <xf numFmtId="1" fontId="3" fillId="2" borderId="2" xfId="0" applyNumberFormat="1" applyFont="1" applyFill="1" applyBorder="1" applyAlignment="1">
      <alignment horizontal="center" vertical="center"/>
    </xf>
    <xf numFmtId="164" fontId="3" fillId="2" borderId="2" xfId="0" applyNumberFormat="1" applyFont="1" applyFill="1" applyBorder="1" applyAlignment="1">
      <alignment horizontal="center" vertical="center"/>
    </xf>
    <xf numFmtId="1" fontId="0" fillId="0" borderId="0" xfId="0" applyNumberFormat="1" applyAlignment="1">
      <alignment horizontal="center" vertical="center"/>
    </xf>
    <xf numFmtId="44" fontId="0" fillId="0" borderId="0" xfId="2" applyFont="1" applyAlignment="1">
      <alignment horizontal="center" vertical="center"/>
    </xf>
    <xf numFmtId="0" fontId="5" fillId="2" borderId="1" xfId="0" applyFont="1" applyFill="1" applyBorder="1" applyAlignment="1">
      <alignment horizontal="center" vertical="center"/>
    </xf>
    <xf numFmtId="0" fontId="4" fillId="0" borderId="0" xfId="0" applyFont="1" applyAlignment="1">
      <alignment horizontal="center" vertical="center"/>
    </xf>
    <xf numFmtId="44" fontId="3" fillId="2" borderId="2" xfId="2" applyFont="1" applyFill="1" applyBorder="1" applyAlignment="1">
      <alignment horizontal="center" vertical="center"/>
    </xf>
    <xf numFmtId="0" fontId="5" fillId="2" borderId="1" xfId="0" applyFont="1" applyFill="1" applyBorder="1" applyAlignment="1">
      <alignment horizontal="center" vertical="center" wrapText="1"/>
    </xf>
    <xf numFmtId="14" fontId="5" fillId="2" borderId="1" xfId="0" applyNumberFormat="1" applyFont="1" applyFill="1" applyBorder="1" applyAlignment="1">
      <alignment horizontal="center" vertical="center"/>
    </xf>
    <xf numFmtId="1" fontId="5" fillId="2" borderId="1" xfId="0" applyNumberFormat="1" applyFont="1" applyFill="1" applyBorder="1" applyAlignment="1">
      <alignment horizontal="center" vertical="center"/>
    </xf>
    <xf numFmtId="44" fontId="5" fillId="2" borderId="1" xfId="2" applyFont="1" applyFill="1" applyBorder="1" applyAlignment="1">
      <alignment horizontal="center" vertical="center"/>
    </xf>
    <xf numFmtId="164" fontId="5" fillId="2" borderId="1" xfId="0" applyNumberFormat="1" applyFont="1" applyFill="1" applyBorder="1" applyAlignment="1">
      <alignment horizontal="center" vertical="center"/>
    </xf>
    <xf numFmtId="10" fontId="0" fillId="0" borderId="17" xfId="1" applyNumberFormat="1" applyFont="1" applyBorder="1" applyAlignment="1">
      <alignment horizontal="right"/>
    </xf>
    <xf numFmtId="10" fontId="0" fillId="0" borderId="18" xfId="1" applyNumberFormat="1" applyFont="1" applyBorder="1" applyAlignment="1">
      <alignment horizontal="right"/>
    </xf>
    <xf numFmtId="0" fontId="0" fillId="0" borderId="15" xfId="0" applyBorder="1" applyAlignment="1">
      <alignment horizontal="center"/>
    </xf>
    <xf numFmtId="0" fontId="0" fillId="0" borderId="10" xfId="0" applyBorder="1" applyAlignment="1">
      <alignment horizontal="center"/>
    </xf>
    <xf numFmtId="0" fontId="0" fillId="0" borderId="4" xfId="0" applyBorder="1" applyAlignment="1">
      <alignment horizontal="center"/>
    </xf>
    <xf numFmtId="10" fontId="0" fillId="0" borderId="20" xfId="1" applyNumberFormat="1" applyFont="1" applyBorder="1" applyAlignment="1">
      <alignment horizontal="right"/>
    </xf>
    <xf numFmtId="166" fontId="0" fillId="0" borderId="16" xfId="3" applyNumberFormat="1" applyFont="1" applyBorder="1" applyAlignment="1">
      <alignment horizontal="center"/>
    </xf>
    <xf numFmtId="166" fontId="0" fillId="0" borderId="0" xfId="3" applyNumberFormat="1" applyFont="1" applyBorder="1" applyAlignment="1">
      <alignment horizontal="center"/>
    </xf>
    <xf numFmtId="166" fontId="0" fillId="0" borderId="19" xfId="3" applyNumberFormat="1" applyFont="1" applyBorder="1" applyAlignment="1">
      <alignment horizontal="center"/>
    </xf>
    <xf numFmtId="0" fontId="8" fillId="0" borderId="0" xfId="0" applyFont="1" applyAlignment="1">
      <alignment vertical="center" wrapText="1"/>
    </xf>
    <xf numFmtId="0" fontId="8" fillId="0" borderId="0" xfId="0" applyFont="1"/>
    <xf numFmtId="0" fontId="0" fillId="0" borderId="4" xfId="0" applyBorder="1"/>
    <xf numFmtId="0" fontId="0" fillId="0" borderId="19" xfId="0" applyBorder="1"/>
    <xf numFmtId="44" fontId="0" fillId="0" borderId="19" xfId="2" applyFont="1" applyBorder="1"/>
    <xf numFmtId="165" fontId="0" fillId="0" borderId="19" xfId="1" applyNumberFormat="1" applyFont="1" applyBorder="1"/>
    <xf numFmtId="165" fontId="0" fillId="0" borderId="20" xfId="1" applyNumberFormat="1" applyFont="1" applyBorder="1"/>
    <xf numFmtId="0" fontId="1" fillId="0" borderId="5" xfId="0" applyFont="1" applyBorder="1"/>
    <xf numFmtId="0" fontId="1" fillId="0" borderId="6" xfId="0" applyFont="1" applyBorder="1"/>
    <xf numFmtId="0" fontId="1" fillId="0" borderId="7" xfId="0" applyFont="1" applyBorder="1"/>
    <xf numFmtId="0" fontId="1" fillId="0" borderId="19" xfId="0" applyFont="1" applyBorder="1" applyAlignment="1">
      <alignment horizontal="center"/>
    </xf>
    <xf numFmtId="166" fontId="1" fillId="0" borderId="19" xfId="3" applyNumberFormat="1" applyFont="1" applyFill="1" applyBorder="1" applyAlignment="1">
      <alignment horizontal="center"/>
    </xf>
    <xf numFmtId="10" fontId="1" fillId="0" borderId="20" xfId="1" applyNumberFormat="1" applyFont="1" applyFill="1" applyBorder="1" applyAlignment="1">
      <alignment horizontal="right"/>
    </xf>
    <xf numFmtId="166" fontId="0" fillId="0" borderId="16" xfId="3" applyNumberFormat="1" applyFont="1" applyFill="1" applyBorder="1" applyAlignment="1">
      <alignment horizontal="center"/>
    </xf>
    <xf numFmtId="10" fontId="0" fillId="0" borderId="17" xfId="1" applyNumberFormat="1" applyFont="1" applyFill="1" applyBorder="1" applyAlignment="1">
      <alignment horizontal="right"/>
    </xf>
    <xf numFmtId="166" fontId="0" fillId="0" borderId="0" xfId="3" applyNumberFormat="1" applyFont="1" applyFill="1" applyBorder="1" applyAlignment="1">
      <alignment horizontal="center"/>
    </xf>
    <xf numFmtId="10" fontId="0" fillId="0" borderId="18" xfId="1" applyNumberFormat="1" applyFont="1" applyFill="1" applyBorder="1" applyAlignment="1">
      <alignment horizontal="right"/>
    </xf>
    <xf numFmtId="166" fontId="0" fillId="0" borderId="19" xfId="3" applyNumberFormat="1" applyFont="1" applyFill="1" applyBorder="1" applyAlignment="1">
      <alignment horizontal="center"/>
    </xf>
    <xf numFmtId="10" fontId="0" fillId="0" borderId="20" xfId="1" applyNumberFormat="1" applyFont="1" applyFill="1" applyBorder="1" applyAlignment="1">
      <alignment horizontal="right"/>
    </xf>
    <xf numFmtId="0" fontId="1" fillId="0" borderId="12" xfId="0" applyFont="1" applyBorder="1" applyAlignment="1">
      <alignment horizontal="center"/>
    </xf>
    <xf numFmtId="166" fontId="1" fillId="0" borderId="12" xfId="3" applyNumberFormat="1" applyFont="1" applyFill="1" applyBorder="1" applyAlignment="1">
      <alignment horizontal="center"/>
    </xf>
    <xf numFmtId="10" fontId="1" fillId="0" borderId="13" xfId="1" applyNumberFormat="1" applyFont="1" applyFill="1" applyBorder="1" applyAlignment="1">
      <alignment horizontal="right"/>
    </xf>
    <xf numFmtId="0" fontId="0" fillId="0" borderId="5" xfId="0" applyBorder="1"/>
    <xf numFmtId="0" fontId="0" fillId="0" borderId="6" xfId="0" applyBorder="1"/>
    <xf numFmtId="0" fontId="0" fillId="0" borderId="7" xfId="0" applyBorder="1"/>
    <xf numFmtId="0" fontId="0" fillId="0" borderId="5" xfId="0"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1" fillId="0" borderId="4" xfId="0" applyFont="1" applyBorder="1" applyAlignment="1">
      <alignment horizontal="center" vertical="center" wrapText="1"/>
    </xf>
    <xf numFmtId="0" fontId="1" fillId="0" borderId="11" xfId="0" applyFont="1" applyBorder="1" applyAlignment="1">
      <alignment horizontal="center" vertical="center" wrapText="1"/>
    </xf>
    <xf numFmtId="0" fontId="0" fillId="0" borderId="15" xfId="0" applyBorder="1" applyAlignment="1">
      <alignment horizontal="center" vertical="center" wrapText="1"/>
    </xf>
    <xf numFmtId="0" fontId="0" fillId="0" borderId="10" xfId="0" applyBorder="1" applyAlignment="1">
      <alignment horizontal="center" vertical="center" wrapText="1"/>
    </xf>
    <xf numFmtId="0" fontId="0" fillId="0" borderId="4" xfId="0" applyBorder="1" applyAlignment="1">
      <alignment horizontal="center" vertical="center" wrapText="1"/>
    </xf>
    <xf numFmtId="0" fontId="3" fillId="3" borderId="0" xfId="0" applyFont="1" applyFill="1" applyAlignment="1">
      <alignment horizontal="center" vertical="center"/>
    </xf>
    <xf numFmtId="0" fontId="3" fillId="3" borderId="0" xfId="0" applyFont="1" applyFill="1" applyAlignment="1">
      <alignment horizontal="center" vertical="center" wrapText="1"/>
    </xf>
    <xf numFmtId="44" fontId="3" fillId="3" borderId="0" xfId="2" applyFont="1" applyFill="1" applyAlignment="1">
      <alignment horizontal="center" vertical="center" wrapText="1"/>
    </xf>
    <xf numFmtId="0" fontId="1" fillId="3" borderId="3" xfId="0" applyFont="1" applyFill="1" applyBorder="1" applyAlignment="1">
      <alignment horizontal="center" vertical="center" wrapText="1"/>
    </xf>
    <xf numFmtId="0" fontId="7" fillId="3" borderId="14" xfId="0" applyFont="1" applyFill="1" applyBorder="1" applyAlignment="1">
      <alignment horizontal="center" vertical="center" wrapText="1"/>
    </xf>
    <xf numFmtId="0" fontId="7" fillId="3" borderId="8" xfId="0" applyFont="1" applyFill="1" applyBorder="1" applyAlignment="1">
      <alignment horizontal="center" vertical="center" wrapText="1"/>
    </xf>
    <xf numFmtId="0" fontId="7" fillId="3" borderId="9" xfId="0" applyFont="1" applyFill="1" applyBorder="1" applyAlignment="1">
      <alignment horizontal="center" vertical="center" wrapText="1"/>
    </xf>
  </cellXfs>
  <cellStyles count="4">
    <cellStyle name="Millares" xfId="3" builtinId="3"/>
    <cellStyle name="Moneda" xfId="2" builtinId="4"/>
    <cellStyle name="Normal" xfId="0" builtinId="0"/>
    <cellStyle name="Porcentaje" xfId="1" builtinId="5"/>
  </cellStyles>
  <dxfs count="20">
    <dxf>
      <font>
        <b/>
        <i val="0"/>
        <strike val="0"/>
        <condense val="0"/>
        <extend val="0"/>
        <outline val="0"/>
        <shadow val="0"/>
        <u val="none"/>
        <vertAlign val="baseline"/>
        <sz val="11"/>
        <color theme="1"/>
        <name val="Aptos Narrow"/>
        <family val="2"/>
        <scheme val="minor"/>
      </font>
      <fill>
        <patternFill patternType="solid">
          <fgColor indexed="64"/>
          <bgColor theme="4" tint="0.39997558519241921"/>
        </patternFill>
      </fill>
      <alignment horizontal="center" vertical="center" textRotation="0" wrapText="0" indent="0" justifyLastLine="0" shrinkToFit="0" readingOrder="0"/>
    </dxf>
    <dxf>
      <font>
        <strike val="0"/>
        <outline val="0"/>
        <shadow val="0"/>
        <u val="none"/>
        <vertAlign val="baseline"/>
        <sz val="11"/>
        <color theme="1"/>
        <name val="Calibri"/>
        <family val="2"/>
        <scheme val="none"/>
      </font>
      <numFmt numFmtId="164" formatCode="_-* #,##0.00\ [$€-C0A]_-;\-* #,##0.00\ [$€-C0A]_-;_-* &quot;-&quot;??\ [$€-C0A]_-;_-@_-"/>
      <fill>
        <patternFill patternType="solid">
          <fgColor indexed="64"/>
          <bgColor theme="0"/>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none"/>
      </font>
      <fill>
        <patternFill patternType="solid">
          <fgColor indexed="64"/>
          <bgColor theme="0"/>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none"/>
      </font>
      <numFmt numFmtId="1" formatCode="0"/>
      <fill>
        <patternFill patternType="solid">
          <fgColor indexed="64"/>
          <bgColor theme="0"/>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none"/>
      </font>
      <numFmt numFmtId="1" formatCode="0"/>
      <fill>
        <patternFill patternType="solid">
          <fgColor indexed="64"/>
          <bgColor theme="0"/>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none"/>
      </font>
      <numFmt numFmtId="19" formatCode="dd/mm/yyyy"/>
      <fill>
        <patternFill patternType="solid">
          <fgColor indexed="64"/>
          <bgColor theme="0"/>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none"/>
      </font>
      <numFmt numFmtId="19" formatCode="dd/mm/yyyy"/>
      <fill>
        <patternFill patternType="solid">
          <fgColor indexed="64"/>
          <bgColor theme="0"/>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Calibri"/>
        <family val="2"/>
        <scheme val="none"/>
      </font>
      <fill>
        <patternFill patternType="solid">
          <fgColor indexed="64"/>
          <bgColor theme="0"/>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Calibri"/>
        <family val="2"/>
        <scheme val="none"/>
      </font>
      <fill>
        <patternFill patternType="solid">
          <fgColor indexed="64"/>
          <bgColor theme="0"/>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Calibri"/>
        <family val="2"/>
        <scheme val="none"/>
      </font>
      <fill>
        <patternFill patternType="solid">
          <fgColor indexed="64"/>
          <bgColor theme="0"/>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none"/>
      </font>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Calibri"/>
        <family val="2"/>
        <scheme val="none"/>
      </font>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Calibri"/>
        <family val="2"/>
        <scheme val="none"/>
      </font>
      <fill>
        <patternFill patternType="solid">
          <fgColor indexed="64"/>
          <bgColor theme="0"/>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Calibri"/>
        <family val="2"/>
        <scheme val="none"/>
      </font>
      <fill>
        <patternFill patternType="solid">
          <fgColor indexed="64"/>
          <bgColor theme="0"/>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none"/>
      </font>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Calibri"/>
        <family val="2"/>
        <scheme val="none"/>
      </font>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Calibri"/>
        <family val="2"/>
        <scheme val="none"/>
      </font>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Calibri"/>
        <family val="2"/>
        <scheme val="none"/>
      </font>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Calibri"/>
        <family val="2"/>
        <scheme val="none"/>
      </font>
      <fill>
        <patternFill patternType="solid">
          <fgColor indexed="64"/>
          <bgColor theme="0"/>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Calibri"/>
        <family val="2"/>
        <scheme val="none"/>
      </font>
      <fill>
        <patternFill patternType="solid">
          <fgColor indexed="64"/>
          <bgColor theme="0"/>
        </patternFill>
      </fill>
      <alignment horizontal="center" vertical="center" textRotation="0" indent="0" justifyLastLine="0" shrinkToFit="0" readingOrder="0"/>
    </dxf>
  </dxfs>
  <tableStyles count="0" defaultTableStyle="TableStyleMedium2" defaultPivotStyle="PivotStyleLight16"/>
  <colors>
    <mruColors>
      <color rgb="FF457E76"/>
      <color rgb="FFDDEEEC"/>
      <color rgb="FF89BEB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6AA6BE14-663B-4685-9F5F-06F8EA63D25C}" name="Tabla4" displayName="Tabla4" ref="A1:R124" totalsRowShown="0" headerRowDxfId="0" dataDxfId="19">
  <autoFilter ref="A1:R124" xr:uid="{6AA6BE14-663B-4685-9F5F-06F8EA63D25C}"/>
  <sortState xmlns:xlrd2="http://schemas.microsoft.com/office/spreadsheetml/2017/richdata2" ref="A2:R110">
    <sortCondition ref="A1:A110"/>
  </sortState>
  <tableColumns count="18">
    <tableColumn id="1" xr3:uid="{A1F429D2-6672-43C9-BF78-B60278B2DB98}" name="Nº Expediente" dataDxfId="18"/>
    <tableColumn id="2" xr3:uid="{1DC0EF30-F7D7-48AE-A8CA-FB1DD74F4EBA}" name="Objeto" dataDxfId="17"/>
    <tableColumn id="18" xr3:uid="{70CBF5DF-05DE-4803-939E-FAFA7FE87837}" name="Promotora" dataDxfId="16"/>
    <tableColumn id="8" xr3:uid="{BAA71523-D3F1-4F23-A1B3-020EABF7C779}" name="Ámbito" dataDxfId="15"/>
    <tableColumn id="7" xr3:uid="{3D41CF66-EBE9-4C31-942A-68E3D14EBA63}" name="Anuncio previo" dataDxfId="14"/>
    <tableColumn id="3" xr3:uid="{28BF4929-846A-4288-899F-64DBAE49AF7B}" name="Tipo" dataDxfId="13"/>
    <tableColumn id="4" xr3:uid="{7E3F9069-2FC0-4F60-B611-DBABABE35A43}" name="Duración (en meses)" dataDxfId="12"/>
    <tableColumn id="5" xr3:uid="{8B0B5082-146E-4372-9CC6-35D19CC3C835}" name="Procedimiento" dataDxfId="11"/>
    <tableColumn id="17" xr3:uid="{98DC450E-E2A9-46D8-B259-BB942E7C7D0B}" name="Publicidad" dataDxfId="10"/>
    <tableColumn id="6" xr3:uid="{9EDBAA97-7F0A-4581-BAAA-8BF23252CC81}" name="Anualidad tramitación" dataDxfId="9"/>
    <tableColumn id="11" xr3:uid="{B4FDA66A-D80E-4489-AEB7-DA36E5DF8F42}" name="Estado" dataDxfId="8"/>
    <tableColumn id="12" xr3:uid="{CD69FE43-9798-42DF-B79A-193A1712DEEC}" name="Fecha adjudicación" dataDxfId="7"/>
    <tableColumn id="14" xr3:uid="{D6D511F8-66C7-440E-AA97-755C4B73998E}" name="Adjudicatario (NIF)" dataDxfId="6"/>
    <tableColumn id="10" xr3:uid="{9D4E1E5B-A68A-40D8-ADEE-1B416D44EE7E}" name="¿PYME?" dataDxfId="5"/>
    <tableColumn id="9" xr3:uid="{49E7A0D9-E8B4-40CF-95C0-0B20E0693078}" name="Número de empresas licitadoras" dataDxfId="4"/>
    <tableColumn id="16" xr3:uid="{DD75144B-8F36-49DA-AF49-6C3FB4332D8A}" name="Número de empresas licitadoras pymes" dataDxfId="3"/>
    <tableColumn id="15" xr3:uid="{50D8E6F6-F509-4029-A330-D3A449B0A4BB}" name="Importe IVA incluido de licitación" dataDxfId="2" dataCellStyle="Moneda"/>
    <tableColumn id="13" xr3:uid="{56A9B032-77B8-4DB8-B429-0D016BE860D7}" name="Importe IVA incluido de la adjudicación" dataDxfId="1"/>
  </tableColumns>
  <tableStyleInfo name="TableStyleMedium8"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F18A10-D555-47FD-9501-33BA653B8D98}">
  <dimension ref="A1:R124"/>
  <sheetViews>
    <sheetView zoomScaleNormal="100" workbookViewId="0">
      <pane ySplit="1" topLeftCell="A2" activePane="bottomLeft" state="frozen"/>
      <selection pane="bottomLeft" activeCell="A2" sqref="A2"/>
    </sheetView>
  </sheetViews>
  <sheetFormatPr baseColWidth="10" defaultColWidth="10.85546875" defaultRowHeight="94.5" customHeight="1" x14ac:dyDescent="0.25"/>
  <cols>
    <col min="1" max="1" width="17.140625" style="4" customWidth="1"/>
    <col min="2" max="2" width="48.42578125" style="4" customWidth="1"/>
    <col min="3" max="4" width="10.85546875" style="4" customWidth="1"/>
    <col min="5" max="5" width="18.28515625" style="4" customWidth="1"/>
    <col min="6" max="7" width="10.85546875" style="4" customWidth="1"/>
    <col min="8" max="8" width="14.42578125" style="4" customWidth="1"/>
    <col min="9" max="9" width="10.85546875" style="4" customWidth="1"/>
    <col min="10" max="10" width="12.5703125" style="4" customWidth="1"/>
    <col min="11" max="11" width="10.85546875" style="4" customWidth="1"/>
    <col min="12" max="12" width="11.7109375" style="4" customWidth="1"/>
    <col min="13" max="14" width="10.85546875" style="4" customWidth="1"/>
    <col min="15" max="16" width="10.85546875" style="15" customWidth="1"/>
    <col min="17" max="17" width="17.140625" style="16" bestFit="1" customWidth="1"/>
    <col min="18" max="18" width="16.85546875" style="4" bestFit="1" customWidth="1"/>
    <col min="19" max="23" width="12.42578125" style="4"/>
    <col min="24" max="16384" width="10.85546875" style="4"/>
  </cols>
  <sheetData>
    <row r="1" spans="1:18" ht="94.5" customHeight="1" x14ac:dyDescent="0.25">
      <c r="A1" s="67" t="s">
        <v>0</v>
      </c>
      <c r="B1" s="67" t="s">
        <v>1</v>
      </c>
      <c r="C1" s="67" t="s">
        <v>2</v>
      </c>
      <c r="D1" s="67" t="s">
        <v>3</v>
      </c>
      <c r="E1" s="67" t="s">
        <v>4</v>
      </c>
      <c r="F1" s="67" t="s">
        <v>5</v>
      </c>
      <c r="G1" s="68" t="s">
        <v>6</v>
      </c>
      <c r="H1" s="67" t="s">
        <v>7</v>
      </c>
      <c r="I1" s="67" t="s">
        <v>8</v>
      </c>
      <c r="J1" s="68" t="s">
        <v>9</v>
      </c>
      <c r="K1" s="68" t="s">
        <v>10</v>
      </c>
      <c r="L1" s="68" t="s">
        <v>11</v>
      </c>
      <c r="M1" s="68" t="s">
        <v>12</v>
      </c>
      <c r="N1" s="68" t="s">
        <v>13</v>
      </c>
      <c r="O1" s="68" t="s">
        <v>14</v>
      </c>
      <c r="P1" s="68" t="s">
        <v>15</v>
      </c>
      <c r="Q1" s="69" t="s">
        <v>16</v>
      </c>
      <c r="R1" s="70" t="s">
        <v>17</v>
      </c>
    </row>
    <row r="2" spans="1:18" ht="94.5" customHeight="1" x14ac:dyDescent="0.25">
      <c r="A2" s="5" t="s">
        <v>18</v>
      </c>
      <c r="B2" s="2" t="s">
        <v>19</v>
      </c>
      <c r="C2" s="2" t="s">
        <v>20</v>
      </c>
      <c r="D2" s="2" t="s">
        <v>21</v>
      </c>
      <c r="E2" s="2"/>
      <c r="F2" s="5" t="s">
        <v>22</v>
      </c>
      <c r="G2" s="5">
        <v>3</v>
      </c>
      <c r="H2" s="2" t="s">
        <v>23</v>
      </c>
      <c r="I2" s="2" t="s">
        <v>24</v>
      </c>
      <c r="J2" s="5">
        <v>2024</v>
      </c>
      <c r="K2" s="5" t="s">
        <v>25</v>
      </c>
      <c r="L2" s="6">
        <v>45638</v>
      </c>
      <c r="M2" s="6" t="s">
        <v>26</v>
      </c>
      <c r="N2" s="6"/>
      <c r="O2" s="7">
        <v>4</v>
      </c>
      <c r="P2" s="7"/>
      <c r="Q2" s="8">
        <v>5566</v>
      </c>
      <c r="R2" s="9">
        <v>5021.5</v>
      </c>
    </row>
    <row r="3" spans="1:18" ht="94.5" customHeight="1" x14ac:dyDescent="0.25">
      <c r="A3" s="5" t="s">
        <v>27</v>
      </c>
      <c r="B3" s="2" t="s">
        <v>28</v>
      </c>
      <c r="C3" s="2" t="s">
        <v>20</v>
      </c>
      <c r="D3" s="2" t="s">
        <v>21</v>
      </c>
      <c r="E3" s="2"/>
      <c r="F3" s="5" t="s">
        <v>29</v>
      </c>
      <c r="G3" s="5">
        <v>12</v>
      </c>
      <c r="H3" s="2" t="s">
        <v>23</v>
      </c>
      <c r="I3" s="2" t="s">
        <v>24</v>
      </c>
      <c r="J3" s="5">
        <v>2024</v>
      </c>
      <c r="K3" s="5" t="s">
        <v>25</v>
      </c>
      <c r="L3" s="6">
        <v>45638</v>
      </c>
      <c r="M3" s="6" t="s">
        <v>30</v>
      </c>
      <c r="N3" s="6"/>
      <c r="O3" s="7">
        <v>5</v>
      </c>
      <c r="P3" s="7"/>
      <c r="Q3" s="8">
        <v>16380</v>
      </c>
      <c r="R3" s="9">
        <v>9957.25</v>
      </c>
    </row>
    <row r="4" spans="1:18" ht="94.5" customHeight="1" x14ac:dyDescent="0.25">
      <c r="A4" s="5" t="s">
        <v>31</v>
      </c>
      <c r="B4" s="2" t="s">
        <v>32</v>
      </c>
      <c r="C4" s="2" t="s">
        <v>33</v>
      </c>
      <c r="D4" s="2" t="s">
        <v>21</v>
      </c>
      <c r="E4" s="2"/>
      <c r="F4" s="5" t="s">
        <v>29</v>
      </c>
      <c r="G4" s="5">
        <v>2.5</v>
      </c>
      <c r="H4" s="2" t="s">
        <v>23</v>
      </c>
      <c r="I4" s="2" t="s">
        <v>24</v>
      </c>
      <c r="J4" s="5">
        <v>2024</v>
      </c>
      <c r="K4" s="5" t="s">
        <v>25</v>
      </c>
      <c r="L4" s="6">
        <v>45625</v>
      </c>
      <c r="M4" s="6" t="s">
        <v>34</v>
      </c>
      <c r="N4" s="6"/>
      <c r="O4" s="7">
        <v>3</v>
      </c>
      <c r="P4" s="7"/>
      <c r="Q4" s="8">
        <v>17908</v>
      </c>
      <c r="R4" s="8">
        <v>17787</v>
      </c>
    </row>
    <row r="5" spans="1:18" ht="94.5" customHeight="1" x14ac:dyDescent="0.25">
      <c r="A5" s="5" t="s">
        <v>35</v>
      </c>
      <c r="B5" s="2" t="s">
        <v>36</v>
      </c>
      <c r="C5" s="2" t="s">
        <v>33</v>
      </c>
      <c r="D5" s="2" t="s">
        <v>21</v>
      </c>
      <c r="E5" s="2"/>
      <c r="F5" s="5" t="s">
        <v>29</v>
      </c>
      <c r="G5" s="5">
        <v>2.5</v>
      </c>
      <c r="H5" s="2" t="s">
        <v>23</v>
      </c>
      <c r="I5" s="2" t="s">
        <v>24</v>
      </c>
      <c r="J5" s="5">
        <v>2024</v>
      </c>
      <c r="K5" s="5" t="s">
        <v>25</v>
      </c>
      <c r="L5" s="6">
        <v>45625</v>
      </c>
      <c r="M5" s="6" t="s">
        <v>34</v>
      </c>
      <c r="N5" s="6"/>
      <c r="O5" s="7">
        <v>3</v>
      </c>
      <c r="P5" s="7"/>
      <c r="Q5" s="8">
        <v>18029</v>
      </c>
      <c r="R5" s="9">
        <v>17883.8</v>
      </c>
    </row>
    <row r="6" spans="1:18" ht="94.5" customHeight="1" x14ac:dyDescent="0.25">
      <c r="A6" s="5" t="s">
        <v>37</v>
      </c>
      <c r="B6" s="2" t="s">
        <v>38</v>
      </c>
      <c r="C6" s="2" t="s">
        <v>33</v>
      </c>
      <c r="D6" s="2" t="s">
        <v>21</v>
      </c>
      <c r="E6" s="2"/>
      <c r="F6" s="5" t="s">
        <v>29</v>
      </c>
      <c r="G6" s="5">
        <v>2.5</v>
      </c>
      <c r="H6" s="2" t="s">
        <v>23</v>
      </c>
      <c r="I6" s="2" t="s">
        <v>24</v>
      </c>
      <c r="J6" s="5">
        <v>2024</v>
      </c>
      <c r="K6" s="5" t="s">
        <v>25</v>
      </c>
      <c r="L6" s="6">
        <v>45623</v>
      </c>
      <c r="M6" s="6" t="s">
        <v>39</v>
      </c>
      <c r="N6" s="6"/>
      <c r="O6" s="7">
        <v>3</v>
      </c>
      <c r="P6" s="7"/>
      <c r="Q6" s="8">
        <v>17545</v>
      </c>
      <c r="R6" s="9">
        <v>16940</v>
      </c>
    </row>
    <row r="7" spans="1:18" ht="94.5" customHeight="1" x14ac:dyDescent="0.25">
      <c r="A7" s="5" t="s">
        <v>40</v>
      </c>
      <c r="B7" s="2" t="s">
        <v>41</v>
      </c>
      <c r="C7" s="2" t="s">
        <v>20</v>
      </c>
      <c r="D7" s="2" t="s">
        <v>21</v>
      </c>
      <c r="E7" s="2"/>
      <c r="F7" s="5" t="s">
        <v>29</v>
      </c>
      <c r="G7" s="5">
        <v>2</v>
      </c>
      <c r="H7" s="2" t="s">
        <v>23</v>
      </c>
      <c r="I7" s="2" t="s">
        <v>24</v>
      </c>
      <c r="J7" s="5">
        <v>2024</v>
      </c>
      <c r="K7" s="5" t="s">
        <v>25</v>
      </c>
      <c r="L7" s="6">
        <v>45603</v>
      </c>
      <c r="M7" s="6" t="s">
        <v>42</v>
      </c>
      <c r="N7" s="6"/>
      <c r="O7" s="7">
        <v>3</v>
      </c>
      <c r="P7" s="7"/>
      <c r="Q7" s="8">
        <v>3630</v>
      </c>
      <c r="R7" s="8">
        <v>2263</v>
      </c>
    </row>
    <row r="8" spans="1:18" ht="94.5" customHeight="1" x14ac:dyDescent="0.25">
      <c r="A8" s="5" t="s">
        <v>43</v>
      </c>
      <c r="B8" s="2" t="s">
        <v>44</v>
      </c>
      <c r="C8" s="2" t="s">
        <v>20</v>
      </c>
      <c r="D8" s="2" t="s">
        <v>21</v>
      </c>
      <c r="E8" s="2"/>
      <c r="F8" s="5" t="s">
        <v>29</v>
      </c>
      <c r="G8" s="5">
        <v>2</v>
      </c>
      <c r="H8" s="2" t="s">
        <v>23</v>
      </c>
      <c r="I8" s="2" t="s">
        <v>24</v>
      </c>
      <c r="J8" s="5">
        <v>2024</v>
      </c>
      <c r="K8" s="5" t="s">
        <v>25</v>
      </c>
      <c r="L8" s="6">
        <v>45603</v>
      </c>
      <c r="M8" s="6" t="s">
        <v>45</v>
      </c>
      <c r="N8" s="6"/>
      <c r="O8" s="7">
        <v>3</v>
      </c>
      <c r="P8" s="7"/>
      <c r="Q8" s="8">
        <v>3630</v>
      </c>
      <c r="R8" s="9">
        <v>2910</v>
      </c>
    </row>
    <row r="9" spans="1:18" ht="94.5" customHeight="1" x14ac:dyDescent="0.25">
      <c r="A9" s="5" t="s">
        <v>46</v>
      </c>
      <c r="B9" s="2" t="s">
        <v>47</v>
      </c>
      <c r="C9" s="2" t="s">
        <v>20</v>
      </c>
      <c r="D9" s="2" t="s">
        <v>21</v>
      </c>
      <c r="E9" s="2"/>
      <c r="F9" s="5" t="s">
        <v>29</v>
      </c>
      <c r="G9" s="5">
        <v>2</v>
      </c>
      <c r="H9" s="2" t="s">
        <v>23</v>
      </c>
      <c r="I9" s="2" t="s">
        <v>24</v>
      </c>
      <c r="J9" s="5">
        <v>2024</v>
      </c>
      <c r="K9" s="5" t="s">
        <v>25</v>
      </c>
      <c r="L9" s="6">
        <v>45602</v>
      </c>
      <c r="M9" s="6" t="s">
        <v>48</v>
      </c>
      <c r="N9" s="6"/>
      <c r="O9" s="7">
        <v>3</v>
      </c>
      <c r="P9" s="7"/>
      <c r="Q9" s="8">
        <v>7744</v>
      </c>
      <c r="R9" s="9">
        <v>3712</v>
      </c>
    </row>
    <row r="10" spans="1:18" ht="94.5" customHeight="1" x14ac:dyDescent="0.25">
      <c r="A10" s="5" t="s">
        <v>49</v>
      </c>
      <c r="B10" s="2" t="s">
        <v>50</v>
      </c>
      <c r="C10" s="2" t="s">
        <v>51</v>
      </c>
      <c r="D10" s="2" t="s">
        <v>21</v>
      </c>
      <c r="E10" s="2"/>
      <c r="F10" s="5" t="s">
        <v>29</v>
      </c>
      <c r="G10" s="5">
        <v>4</v>
      </c>
      <c r="H10" s="2" t="s">
        <v>23</v>
      </c>
      <c r="I10" s="2" t="s">
        <v>24</v>
      </c>
      <c r="J10" s="5">
        <v>2024</v>
      </c>
      <c r="K10" s="5" t="s">
        <v>25</v>
      </c>
      <c r="L10" s="6">
        <v>45601</v>
      </c>
      <c r="M10" s="6" t="s">
        <v>52</v>
      </c>
      <c r="N10" s="6"/>
      <c r="O10" s="7">
        <v>3</v>
      </c>
      <c r="P10" s="7"/>
      <c r="Q10" s="8">
        <v>17696.25</v>
      </c>
      <c r="R10" s="9">
        <v>17696.25</v>
      </c>
    </row>
    <row r="11" spans="1:18" ht="94.5" customHeight="1" x14ac:dyDescent="0.25">
      <c r="A11" s="5" t="s">
        <v>53</v>
      </c>
      <c r="B11" s="2" t="s">
        <v>54</v>
      </c>
      <c r="C11" s="2" t="s">
        <v>33</v>
      </c>
      <c r="D11" s="2" t="s">
        <v>21</v>
      </c>
      <c r="E11" s="2"/>
      <c r="F11" s="5" t="s">
        <v>29</v>
      </c>
      <c r="G11" s="5">
        <v>2</v>
      </c>
      <c r="H11" s="2" t="s">
        <v>23</v>
      </c>
      <c r="I11" s="2" t="s">
        <v>24</v>
      </c>
      <c r="J11" s="5">
        <v>2024</v>
      </c>
      <c r="K11" s="5" t="s">
        <v>25</v>
      </c>
      <c r="L11" s="6">
        <v>45581</v>
      </c>
      <c r="M11" s="6" t="s">
        <v>55</v>
      </c>
      <c r="N11" s="6"/>
      <c r="O11" s="7">
        <v>3</v>
      </c>
      <c r="P11" s="7"/>
      <c r="Q11" s="8">
        <v>16940</v>
      </c>
      <c r="R11" s="9">
        <v>9801</v>
      </c>
    </row>
    <row r="12" spans="1:18" ht="94.5" customHeight="1" x14ac:dyDescent="0.25">
      <c r="A12" s="5" t="s">
        <v>56</v>
      </c>
      <c r="B12" s="2" t="s">
        <v>57</v>
      </c>
      <c r="C12" s="2" t="s">
        <v>58</v>
      </c>
      <c r="D12" s="2" t="s">
        <v>21</v>
      </c>
      <c r="E12" s="2"/>
      <c r="F12" s="5" t="s">
        <v>29</v>
      </c>
      <c r="G12" s="5">
        <v>2</v>
      </c>
      <c r="H12" s="2" t="s">
        <v>23</v>
      </c>
      <c r="I12" s="2" t="s">
        <v>24</v>
      </c>
      <c r="J12" s="5">
        <v>2024</v>
      </c>
      <c r="K12" s="5" t="s">
        <v>25</v>
      </c>
      <c r="L12" s="6">
        <v>45562</v>
      </c>
      <c r="M12" s="6" t="s">
        <v>59</v>
      </c>
      <c r="N12" s="6"/>
      <c r="O12" s="7">
        <v>1</v>
      </c>
      <c r="P12" s="7"/>
      <c r="Q12" s="8">
        <v>16846.830000000002</v>
      </c>
      <c r="R12" s="9">
        <v>16846.830000000002</v>
      </c>
    </row>
    <row r="13" spans="1:18" ht="94.5" customHeight="1" x14ac:dyDescent="0.25">
      <c r="A13" s="5" t="s">
        <v>60</v>
      </c>
      <c r="B13" s="2" t="s">
        <v>61</v>
      </c>
      <c r="C13" s="2" t="s">
        <v>20</v>
      </c>
      <c r="D13" s="2" t="s">
        <v>21</v>
      </c>
      <c r="E13" s="2"/>
      <c r="F13" s="5" t="s">
        <v>29</v>
      </c>
      <c r="G13" s="5">
        <v>2</v>
      </c>
      <c r="H13" s="2" t="s">
        <v>23</v>
      </c>
      <c r="I13" s="2" t="s">
        <v>24</v>
      </c>
      <c r="J13" s="5">
        <v>2024</v>
      </c>
      <c r="K13" s="5" t="s">
        <v>25</v>
      </c>
      <c r="L13" s="6">
        <v>45572</v>
      </c>
      <c r="M13" s="6" t="s">
        <v>62</v>
      </c>
      <c r="N13" s="6"/>
      <c r="O13" s="7">
        <v>3</v>
      </c>
      <c r="P13" s="7"/>
      <c r="Q13" s="8">
        <v>7744</v>
      </c>
      <c r="R13" s="9">
        <v>4798.3999999999996</v>
      </c>
    </row>
    <row r="14" spans="1:18" ht="94.5" customHeight="1" x14ac:dyDescent="0.25">
      <c r="A14" s="5" t="s">
        <v>63</v>
      </c>
      <c r="B14" s="2" t="s">
        <v>64</v>
      </c>
      <c r="C14" s="2" t="s">
        <v>20</v>
      </c>
      <c r="D14" s="2" t="s">
        <v>21</v>
      </c>
      <c r="E14" s="2"/>
      <c r="F14" s="5" t="s">
        <v>29</v>
      </c>
      <c r="G14" s="5">
        <v>2</v>
      </c>
      <c r="H14" s="2" t="s">
        <v>23</v>
      </c>
      <c r="I14" s="2" t="s">
        <v>24</v>
      </c>
      <c r="J14" s="5">
        <v>2024</v>
      </c>
      <c r="K14" s="5" t="s">
        <v>25</v>
      </c>
      <c r="L14" s="6">
        <v>45572</v>
      </c>
      <c r="M14" s="6" t="s">
        <v>65</v>
      </c>
      <c r="N14" s="6"/>
      <c r="O14" s="7">
        <v>3</v>
      </c>
      <c r="P14" s="7"/>
      <c r="Q14" s="8">
        <v>2420</v>
      </c>
      <c r="R14" s="9">
        <v>1800</v>
      </c>
    </row>
    <row r="15" spans="1:18" ht="94.5" customHeight="1" x14ac:dyDescent="0.25">
      <c r="A15" s="5" t="s">
        <v>66</v>
      </c>
      <c r="B15" s="2" t="s">
        <v>67</v>
      </c>
      <c r="C15" s="2" t="s">
        <v>20</v>
      </c>
      <c r="D15" s="2" t="s">
        <v>21</v>
      </c>
      <c r="E15" s="2"/>
      <c r="F15" s="5" t="s">
        <v>68</v>
      </c>
      <c r="G15" s="5">
        <v>2</v>
      </c>
      <c r="H15" s="2" t="s">
        <v>23</v>
      </c>
      <c r="I15" s="2" t="s">
        <v>24</v>
      </c>
      <c r="J15" s="5">
        <v>2024</v>
      </c>
      <c r="K15" s="5" t="s">
        <v>25</v>
      </c>
      <c r="L15" s="6">
        <v>45568</v>
      </c>
      <c r="M15" s="6" t="s">
        <v>69</v>
      </c>
      <c r="N15" s="6"/>
      <c r="O15" s="7">
        <v>3</v>
      </c>
      <c r="P15" s="7"/>
      <c r="Q15" s="8">
        <v>2406.61</v>
      </c>
      <c r="R15" s="9">
        <v>1921.92</v>
      </c>
    </row>
    <row r="16" spans="1:18" ht="94.5" customHeight="1" x14ac:dyDescent="0.25">
      <c r="A16" s="5" t="s">
        <v>70</v>
      </c>
      <c r="B16" s="2" t="s">
        <v>71</v>
      </c>
      <c r="C16" s="2" t="s">
        <v>20</v>
      </c>
      <c r="D16" s="2" t="s">
        <v>21</v>
      </c>
      <c r="E16" s="2"/>
      <c r="F16" s="5" t="s">
        <v>29</v>
      </c>
      <c r="G16" s="5">
        <v>2</v>
      </c>
      <c r="H16" s="2" t="s">
        <v>23</v>
      </c>
      <c r="I16" s="2" t="s">
        <v>24</v>
      </c>
      <c r="J16" s="5">
        <v>2024</v>
      </c>
      <c r="K16" s="5" t="s">
        <v>25</v>
      </c>
      <c r="L16" s="6">
        <v>45568</v>
      </c>
      <c r="M16" s="6" t="s">
        <v>72</v>
      </c>
      <c r="N16" s="6"/>
      <c r="O16" s="7">
        <v>5</v>
      </c>
      <c r="P16" s="7"/>
      <c r="Q16" s="8">
        <v>12100</v>
      </c>
      <c r="R16" s="8">
        <v>3400</v>
      </c>
    </row>
    <row r="17" spans="1:18" ht="94.5" customHeight="1" x14ac:dyDescent="0.25">
      <c r="A17" s="5" t="s">
        <v>73</v>
      </c>
      <c r="B17" s="2" t="s">
        <v>74</v>
      </c>
      <c r="C17" s="2" t="s">
        <v>75</v>
      </c>
      <c r="D17" s="2" t="s">
        <v>21</v>
      </c>
      <c r="E17" s="2"/>
      <c r="F17" s="5" t="s">
        <v>29</v>
      </c>
      <c r="G17" s="5">
        <v>3</v>
      </c>
      <c r="H17" s="2" t="s">
        <v>23</v>
      </c>
      <c r="I17" s="2" t="s">
        <v>24</v>
      </c>
      <c r="J17" s="5">
        <v>2024</v>
      </c>
      <c r="K17" s="5" t="s">
        <v>25</v>
      </c>
      <c r="L17" s="6">
        <v>45562</v>
      </c>
      <c r="M17" s="6" t="s">
        <v>76</v>
      </c>
      <c r="N17" s="6"/>
      <c r="O17" s="7">
        <v>4</v>
      </c>
      <c r="P17" s="7"/>
      <c r="Q17" s="8">
        <v>18089.5</v>
      </c>
      <c r="R17" s="9">
        <v>15376.08</v>
      </c>
    </row>
    <row r="18" spans="1:18" ht="94.5" customHeight="1" x14ac:dyDescent="0.25">
      <c r="A18" s="5" t="s">
        <v>77</v>
      </c>
      <c r="B18" s="2" t="s">
        <v>78</v>
      </c>
      <c r="C18" s="2" t="s">
        <v>20</v>
      </c>
      <c r="D18" s="2" t="s">
        <v>21</v>
      </c>
      <c r="E18" s="2"/>
      <c r="F18" s="5" t="s">
        <v>29</v>
      </c>
      <c r="G18" s="5">
        <v>5</v>
      </c>
      <c r="H18" s="2" t="s">
        <v>23</v>
      </c>
      <c r="I18" s="2" t="s">
        <v>24</v>
      </c>
      <c r="J18" s="5">
        <v>2024</v>
      </c>
      <c r="K18" s="5" t="s">
        <v>25</v>
      </c>
      <c r="L18" s="6">
        <v>45562</v>
      </c>
      <c r="M18" s="6" t="s">
        <v>79</v>
      </c>
      <c r="N18" s="6"/>
      <c r="O18" s="7">
        <v>3</v>
      </c>
      <c r="P18" s="7"/>
      <c r="Q18" s="8">
        <v>3800.01</v>
      </c>
      <c r="R18" s="9">
        <v>3509</v>
      </c>
    </row>
    <row r="19" spans="1:18" ht="94.5" customHeight="1" x14ac:dyDescent="0.25">
      <c r="A19" s="5" t="s">
        <v>80</v>
      </c>
      <c r="B19" s="2" t="s">
        <v>81</v>
      </c>
      <c r="C19" s="2" t="s">
        <v>20</v>
      </c>
      <c r="D19" s="2" t="s">
        <v>21</v>
      </c>
      <c r="E19" s="2"/>
      <c r="F19" s="5" t="s">
        <v>29</v>
      </c>
      <c r="G19" s="5">
        <v>5</v>
      </c>
      <c r="H19" s="2" t="s">
        <v>23</v>
      </c>
      <c r="I19" s="2" t="s">
        <v>24</v>
      </c>
      <c r="J19" s="5">
        <v>2024</v>
      </c>
      <c r="K19" s="5" t="s">
        <v>25</v>
      </c>
      <c r="L19" s="6">
        <v>45554</v>
      </c>
      <c r="M19" s="6" t="s">
        <v>82</v>
      </c>
      <c r="N19" s="6"/>
      <c r="O19" s="7">
        <v>3</v>
      </c>
      <c r="P19" s="7"/>
      <c r="Q19" s="8">
        <v>3800.01</v>
      </c>
      <c r="R19" s="9">
        <v>3101.71</v>
      </c>
    </row>
    <row r="20" spans="1:18" ht="94.5" customHeight="1" x14ac:dyDescent="0.25">
      <c r="A20" s="5" t="s">
        <v>83</v>
      </c>
      <c r="B20" s="2" t="s">
        <v>84</v>
      </c>
      <c r="C20" s="2" t="s">
        <v>20</v>
      </c>
      <c r="D20" s="2" t="s">
        <v>21</v>
      </c>
      <c r="E20" s="2"/>
      <c r="F20" s="5" t="s">
        <v>29</v>
      </c>
      <c r="G20" s="5">
        <v>3</v>
      </c>
      <c r="H20" s="2" t="s">
        <v>23</v>
      </c>
      <c r="I20" s="2" t="s">
        <v>24</v>
      </c>
      <c r="J20" s="5">
        <v>2024</v>
      </c>
      <c r="K20" s="5" t="s">
        <v>25</v>
      </c>
      <c r="L20" s="6">
        <v>45546</v>
      </c>
      <c r="M20" s="6" t="s">
        <v>85</v>
      </c>
      <c r="N20" s="6"/>
      <c r="O20" s="7">
        <v>5</v>
      </c>
      <c r="P20" s="7"/>
      <c r="Q20" s="8">
        <v>2600</v>
      </c>
      <c r="R20" s="9">
        <v>1148.8499999999999</v>
      </c>
    </row>
    <row r="21" spans="1:18" ht="94.5" customHeight="1" x14ac:dyDescent="0.25">
      <c r="A21" s="5" t="s">
        <v>86</v>
      </c>
      <c r="B21" s="2" t="s">
        <v>87</v>
      </c>
      <c r="C21" s="2" t="s">
        <v>20</v>
      </c>
      <c r="D21" s="2" t="s">
        <v>21</v>
      </c>
      <c r="E21" s="2"/>
      <c r="F21" s="5" t="s">
        <v>29</v>
      </c>
      <c r="G21" s="5">
        <v>6</v>
      </c>
      <c r="H21" s="2" t="s">
        <v>23</v>
      </c>
      <c r="I21" s="2" t="s">
        <v>24</v>
      </c>
      <c r="J21" s="5">
        <v>2024</v>
      </c>
      <c r="K21" s="5" t="s">
        <v>25</v>
      </c>
      <c r="L21" s="6">
        <v>45544</v>
      </c>
      <c r="M21" s="6" t="s">
        <v>88</v>
      </c>
      <c r="N21" s="6"/>
      <c r="O21" s="7">
        <v>6</v>
      </c>
      <c r="P21" s="7"/>
      <c r="Q21" s="8">
        <v>9400.01</v>
      </c>
      <c r="R21" s="9">
        <v>8327.64</v>
      </c>
    </row>
    <row r="22" spans="1:18" ht="94.5" customHeight="1" x14ac:dyDescent="0.25">
      <c r="A22" s="5" t="s">
        <v>89</v>
      </c>
      <c r="B22" s="2" t="s">
        <v>90</v>
      </c>
      <c r="C22" s="2" t="s">
        <v>33</v>
      </c>
      <c r="D22" s="2" t="s">
        <v>21</v>
      </c>
      <c r="E22" s="2"/>
      <c r="F22" s="5" t="s">
        <v>22</v>
      </c>
      <c r="G22" s="5">
        <v>1</v>
      </c>
      <c r="H22" s="2" t="s">
        <v>23</v>
      </c>
      <c r="I22" s="2" t="s">
        <v>24</v>
      </c>
      <c r="J22" s="5">
        <v>2024</v>
      </c>
      <c r="K22" s="5" t="s">
        <v>25</v>
      </c>
      <c r="L22" s="6">
        <v>45538</v>
      </c>
      <c r="M22" s="6" t="s">
        <v>91</v>
      </c>
      <c r="N22" s="6"/>
      <c r="O22" s="7">
        <v>3</v>
      </c>
      <c r="P22" s="7"/>
      <c r="Q22" s="8">
        <v>12100</v>
      </c>
      <c r="R22" s="9">
        <v>11616</v>
      </c>
    </row>
    <row r="23" spans="1:18" ht="94.5" customHeight="1" x14ac:dyDescent="0.25">
      <c r="A23" s="5" t="s">
        <v>92</v>
      </c>
      <c r="B23" s="2" t="s">
        <v>93</v>
      </c>
      <c r="C23" s="2" t="s">
        <v>20</v>
      </c>
      <c r="D23" s="2" t="s">
        <v>21</v>
      </c>
      <c r="E23" s="2"/>
      <c r="F23" s="5" t="s">
        <v>29</v>
      </c>
      <c r="G23" s="5">
        <v>5</v>
      </c>
      <c r="H23" s="2" t="s">
        <v>23</v>
      </c>
      <c r="I23" s="2" t="s">
        <v>24</v>
      </c>
      <c r="J23" s="5">
        <v>2024</v>
      </c>
      <c r="K23" s="5" t="s">
        <v>25</v>
      </c>
      <c r="L23" s="6">
        <v>45539</v>
      </c>
      <c r="M23" s="6" t="s">
        <v>94</v>
      </c>
      <c r="N23" s="6"/>
      <c r="O23" s="7">
        <v>4</v>
      </c>
      <c r="P23" s="7"/>
      <c r="Q23" s="8">
        <v>3800.01</v>
      </c>
      <c r="R23" s="9">
        <v>3388</v>
      </c>
    </row>
    <row r="24" spans="1:18" ht="94.5" customHeight="1" x14ac:dyDescent="0.25">
      <c r="A24" s="5" t="s">
        <v>95</v>
      </c>
      <c r="B24" s="2" t="s">
        <v>96</v>
      </c>
      <c r="C24" s="2" t="s">
        <v>20</v>
      </c>
      <c r="D24" s="2" t="s">
        <v>21</v>
      </c>
      <c r="E24" s="2"/>
      <c r="F24" s="5" t="s">
        <v>22</v>
      </c>
      <c r="G24" s="5">
        <v>2</v>
      </c>
      <c r="H24" s="2" t="s">
        <v>23</v>
      </c>
      <c r="I24" s="2" t="s">
        <v>24</v>
      </c>
      <c r="J24" s="5">
        <v>2024</v>
      </c>
      <c r="K24" s="5" t="s">
        <v>25</v>
      </c>
      <c r="L24" s="6">
        <v>45505</v>
      </c>
      <c r="M24" s="6" t="s">
        <v>97</v>
      </c>
      <c r="N24" s="6"/>
      <c r="O24" s="7">
        <v>4</v>
      </c>
      <c r="P24" s="7"/>
      <c r="Q24" s="8">
        <v>18029</v>
      </c>
      <c r="R24" s="9">
        <v>17934.61</v>
      </c>
    </row>
    <row r="25" spans="1:18" ht="94.5" customHeight="1" x14ac:dyDescent="0.25">
      <c r="A25" s="5" t="s">
        <v>98</v>
      </c>
      <c r="B25" s="2" t="s">
        <v>99</v>
      </c>
      <c r="C25" s="2" t="s">
        <v>20</v>
      </c>
      <c r="D25" s="2" t="s">
        <v>21</v>
      </c>
      <c r="E25" s="2"/>
      <c r="F25" s="5" t="s">
        <v>68</v>
      </c>
      <c r="G25" s="5">
        <v>6</v>
      </c>
      <c r="H25" s="2" t="s">
        <v>23</v>
      </c>
      <c r="I25" s="2" t="s">
        <v>24</v>
      </c>
      <c r="J25" s="5">
        <v>2024</v>
      </c>
      <c r="K25" s="5" t="s">
        <v>25</v>
      </c>
      <c r="L25" s="6">
        <v>45511</v>
      </c>
      <c r="M25" s="6" t="s">
        <v>100</v>
      </c>
      <c r="N25" s="6"/>
      <c r="O25" s="7">
        <v>3</v>
      </c>
      <c r="P25" s="7"/>
      <c r="Q25" s="8">
        <v>43501.52</v>
      </c>
      <c r="R25" s="9">
        <v>43955</v>
      </c>
    </row>
    <row r="26" spans="1:18" ht="94.5" customHeight="1" x14ac:dyDescent="0.25">
      <c r="A26" s="5" t="s">
        <v>101</v>
      </c>
      <c r="B26" s="2" t="s">
        <v>102</v>
      </c>
      <c r="C26" s="2" t="s">
        <v>20</v>
      </c>
      <c r="D26" s="2" t="s">
        <v>21</v>
      </c>
      <c r="E26" s="2"/>
      <c r="F26" s="5" t="s">
        <v>22</v>
      </c>
      <c r="G26" s="5">
        <v>3</v>
      </c>
      <c r="H26" s="2" t="s">
        <v>23</v>
      </c>
      <c r="I26" s="2" t="s">
        <v>24</v>
      </c>
      <c r="J26" s="5">
        <v>2024</v>
      </c>
      <c r="K26" s="5" t="s">
        <v>25</v>
      </c>
      <c r="L26" s="6">
        <v>45505</v>
      </c>
      <c r="M26" s="6" t="s">
        <v>103</v>
      </c>
      <c r="N26" s="6"/>
      <c r="O26" s="7">
        <v>3</v>
      </c>
      <c r="P26" s="7"/>
      <c r="Q26" s="8">
        <v>2450</v>
      </c>
      <c r="R26" s="9">
        <v>2450</v>
      </c>
    </row>
    <row r="27" spans="1:18" ht="94.5" customHeight="1" x14ac:dyDescent="0.25">
      <c r="A27" s="5" t="s">
        <v>104</v>
      </c>
      <c r="B27" s="2" t="s">
        <v>105</v>
      </c>
      <c r="C27" s="2" t="s">
        <v>20</v>
      </c>
      <c r="D27" s="2" t="s">
        <v>21</v>
      </c>
      <c r="E27" s="2"/>
      <c r="F27" s="5" t="s">
        <v>22</v>
      </c>
      <c r="G27" s="5">
        <v>1</v>
      </c>
      <c r="H27" s="2" t="s">
        <v>23</v>
      </c>
      <c r="I27" s="2" t="s">
        <v>24</v>
      </c>
      <c r="J27" s="5">
        <v>2024</v>
      </c>
      <c r="K27" s="5" t="s">
        <v>25</v>
      </c>
      <c r="L27" s="6">
        <v>45505</v>
      </c>
      <c r="M27" s="6" t="s">
        <v>106</v>
      </c>
      <c r="N27" s="6"/>
      <c r="O27" s="7">
        <v>4</v>
      </c>
      <c r="P27" s="7"/>
      <c r="Q27" s="8">
        <v>6655</v>
      </c>
      <c r="R27" s="9">
        <v>5146.1400000000003</v>
      </c>
    </row>
    <row r="28" spans="1:18" ht="94.5" customHeight="1" x14ac:dyDescent="0.25">
      <c r="A28" s="5" t="s">
        <v>107</v>
      </c>
      <c r="B28" s="2" t="s">
        <v>108</v>
      </c>
      <c r="C28" s="2" t="s">
        <v>20</v>
      </c>
      <c r="D28" s="2" t="s">
        <v>21</v>
      </c>
      <c r="E28" s="2"/>
      <c r="F28" s="5" t="s">
        <v>29</v>
      </c>
      <c r="G28" s="5">
        <v>4</v>
      </c>
      <c r="H28" s="2" t="s">
        <v>23</v>
      </c>
      <c r="I28" s="2" t="s">
        <v>24</v>
      </c>
      <c r="J28" s="5">
        <v>2024</v>
      </c>
      <c r="K28" s="5" t="s">
        <v>25</v>
      </c>
      <c r="L28" s="6">
        <v>45491</v>
      </c>
      <c r="M28" s="6" t="s">
        <v>109</v>
      </c>
      <c r="N28" s="6"/>
      <c r="O28" s="7">
        <v>3</v>
      </c>
      <c r="P28" s="7"/>
      <c r="Q28" s="8">
        <v>18148.79</v>
      </c>
      <c r="R28" s="9">
        <v>16871.03</v>
      </c>
    </row>
    <row r="29" spans="1:18" ht="94.5" customHeight="1" x14ac:dyDescent="0.25">
      <c r="A29" s="5" t="s">
        <v>110</v>
      </c>
      <c r="B29" s="2" t="s">
        <v>111</v>
      </c>
      <c r="C29" s="2" t="s">
        <v>20</v>
      </c>
      <c r="D29" s="2" t="s">
        <v>21</v>
      </c>
      <c r="E29" s="2"/>
      <c r="F29" s="5" t="s">
        <v>22</v>
      </c>
      <c r="G29" s="5">
        <v>3</v>
      </c>
      <c r="H29" s="2" t="s">
        <v>23</v>
      </c>
      <c r="I29" s="2" t="s">
        <v>24</v>
      </c>
      <c r="J29" s="5">
        <v>2024</v>
      </c>
      <c r="K29" s="5" t="s">
        <v>25</v>
      </c>
      <c r="L29" s="6">
        <v>45477</v>
      </c>
      <c r="M29" s="6" t="s">
        <v>112</v>
      </c>
      <c r="N29" s="6"/>
      <c r="O29" s="7">
        <v>3</v>
      </c>
      <c r="P29" s="7"/>
      <c r="Q29" s="8">
        <v>1845.25</v>
      </c>
      <c r="R29" s="9">
        <v>1048.1500000000001</v>
      </c>
    </row>
    <row r="30" spans="1:18" ht="94.5" customHeight="1" x14ac:dyDescent="0.25">
      <c r="A30" s="5" t="s">
        <v>113</v>
      </c>
      <c r="B30" s="2" t="s">
        <v>114</v>
      </c>
      <c r="C30" s="2" t="s">
        <v>20</v>
      </c>
      <c r="D30" s="2" t="s">
        <v>21</v>
      </c>
      <c r="E30" s="2"/>
      <c r="F30" s="5" t="s">
        <v>68</v>
      </c>
      <c r="G30" s="5">
        <v>4</v>
      </c>
      <c r="H30" s="2" t="s">
        <v>23</v>
      </c>
      <c r="I30" s="2" t="s">
        <v>24</v>
      </c>
      <c r="J30" s="5">
        <v>2024</v>
      </c>
      <c r="K30" s="5" t="s">
        <v>25</v>
      </c>
      <c r="L30" s="6">
        <v>45471</v>
      </c>
      <c r="M30" s="6" t="s">
        <v>115</v>
      </c>
      <c r="N30" s="6"/>
      <c r="O30" s="7">
        <v>5</v>
      </c>
      <c r="P30" s="7"/>
      <c r="Q30" s="8">
        <v>30250</v>
      </c>
      <c r="R30" s="9">
        <v>21518.639999999999</v>
      </c>
    </row>
    <row r="31" spans="1:18" ht="94.5" customHeight="1" x14ac:dyDescent="0.25">
      <c r="A31" s="5" t="s">
        <v>116</v>
      </c>
      <c r="B31" s="2" t="s">
        <v>117</v>
      </c>
      <c r="C31" s="2" t="s">
        <v>20</v>
      </c>
      <c r="D31" s="2" t="s">
        <v>21</v>
      </c>
      <c r="E31" s="2"/>
      <c r="F31" s="5" t="s">
        <v>22</v>
      </c>
      <c r="G31" s="5">
        <v>1</v>
      </c>
      <c r="H31" s="2" t="s">
        <v>23</v>
      </c>
      <c r="I31" s="2" t="s">
        <v>24</v>
      </c>
      <c r="J31" s="5">
        <v>2024</v>
      </c>
      <c r="K31" s="5" t="s">
        <v>25</v>
      </c>
      <c r="L31" s="6">
        <v>45464</v>
      </c>
      <c r="M31" s="6" t="s">
        <v>106</v>
      </c>
      <c r="N31" s="6"/>
      <c r="O31" s="7">
        <v>3</v>
      </c>
      <c r="P31" s="7"/>
      <c r="Q31" s="8">
        <v>16940</v>
      </c>
      <c r="R31" s="9">
        <v>10207.02</v>
      </c>
    </row>
    <row r="32" spans="1:18" ht="94.5" customHeight="1" x14ac:dyDescent="0.25">
      <c r="A32" s="5" t="s">
        <v>118</v>
      </c>
      <c r="B32" s="2" t="s">
        <v>119</v>
      </c>
      <c r="C32" s="2" t="s">
        <v>20</v>
      </c>
      <c r="D32" s="2" t="s">
        <v>21</v>
      </c>
      <c r="E32" s="2"/>
      <c r="F32" s="5" t="s">
        <v>22</v>
      </c>
      <c r="G32" s="5">
        <v>3</v>
      </c>
      <c r="H32" s="2" t="s">
        <v>23</v>
      </c>
      <c r="I32" s="2" t="s">
        <v>24</v>
      </c>
      <c r="J32" s="5">
        <v>2024</v>
      </c>
      <c r="K32" s="5" t="s">
        <v>25</v>
      </c>
      <c r="L32" s="6">
        <v>45456</v>
      </c>
      <c r="M32" s="6" t="s">
        <v>120</v>
      </c>
      <c r="N32" s="6"/>
      <c r="O32" s="7">
        <v>4</v>
      </c>
      <c r="P32" s="7"/>
      <c r="Q32" s="8">
        <v>18143.95</v>
      </c>
      <c r="R32" s="9">
        <v>10762.95</v>
      </c>
    </row>
    <row r="33" spans="1:18" ht="94.5" customHeight="1" x14ac:dyDescent="0.25">
      <c r="A33" s="5" t="s">
        <v>121</v>
      </c>
      <c r="B33" s="2" t="s">
        <v>122</v>
      </c>
      <c r="C33" s="2" t="s">
        <v>20</v>
      </c>
      <c r="D33" s="2" t="s">
        <v>21</v>
      </c>
      <c r="E33" s="2"/>
      <c r="F33" s="5" t="s">
        <v>22</v>
      </c>
      <c r="G33" s="5">
        <v>2</v>
      </c>
      <c r="H33" s="2" t="s">
        <v>23</v>
      </c>
      <c r="I33" s="2" t="s">
        <v>24</v>
      </c>
      <c r="J33" s="5">
        <v>2024</v>
      </c>
      <c r="K33" s="5" t="s">
        <v>25</v>
      </c>
      <c r="L33" s="6">
        <v>45455</v>
      </c>
      <c r="M33" s="6" t="s">
        <v>123</v>
      </c>
      <c r="N33" s="6"/>
      <c r="O33" s="7">
        <v>3</v>
      </c>
      <c r="P33" s="7"/>
      <c r="Q33" s="8">
        <v>2800</v>
      </c>
      <c r="R33" s="9">
        <v>2256.65</v>
      </c>
    </row>
    <row r="34" spans="1:18" ht="94.5" customHeight="1" x14ac:dyDescent="0.25">
      <c r="A34" s="5" t="s">
        <v>124</v>
      </c>
      <c r="B34" s="2" t="s">
        <v>125</v>
      </c>
      <c r="C34" s="2" t="s">
        <v>20</v>
      </c>
      <c r="D34" s="2" t="s">
        <v>21</v>
      </c>
      <c r="E34" s="2"/>
      <c r="F34" s="5" t="s">
        <v>29</v>
      </c>
      <c r="G34" s="5">
        <v>3</v>
      </c>
      <c r="H34" s="2" t="s">
        <v>23</v>
      </c>
      <c r="I34" s="2" t="s">
        <v>24</v>
      </c>
      <c r="J34" s="5">
        <v>2024</v>
      </c>
      <c r="K34" s="5" t="s">
        <v>25</v>
      </c>
      <c r="L34" s="6">
        <v>45449</v>
      </c>
      <c r="M34" s="6" t="s">
        <v>126</v>
      </c>
      <c r="N34" s="6"/>
      <c r="O34" s="7">
        <v>5</v>
      </c>
      <c r="P34" s="7"/>
      <c r="Q34" s="8">
        <v>9925</v>
      </c>
      <c r="R34" s="9">
        <v>4196.67</v>
      </c>
    </row>
    <row r="35" spans="1:18" ht="94.5" customHeight="1" x14ac:dyDescent="0.25">
      <c r="A35" s="17" t="s">
        <v>127</v>
      </c>
      <c r="B35" s="2" t="s">
        <v>128</v>
      </c>
      <c r="C35" s="2" t="s">
        <v>33</v>
      </c>
      <c r="D35" s="2" t="s">
        <v>21</v>
      </c>
      <c r="E35" s="2"/>
      <c r="F35" s="5" t="s">
        <v>22</v>
      </c>
      <c r="G35" s="5">
        <v>0.5</v>
      </c>
      <c r="H35" s="2" t="s">
        <v>23</v>
      </c>
      <c r="I35" s="2" t="s">
        <v>24</v>
      </c>
      <c r="J35" s="5">
        <v>2024</v>
      </c>
      <c r="K35" s="5" t="s">
        <v>25</v>
      </c>
      <c r="L35" s="6">
        <v>45435</v>
      </c>
      <c r="M35" s="6" t="s">
        <v>129</v>
      </c>
      <c r="N35" s="6"/>
      <c r="O35" s="7">
        <v>3</v>
      </c>
      <c r="P35" s="7"/>
      <c r="Q35" s="8">
        <v>12100</v>
      </c>
      <c r="R35" s="9">
        <v>1393.24</v>
      </c>
    </row>
    <row r="36" spans="1:18" ht="94.5" customHeight="1" x14ac:dyDescent="0.25">
      <c r="A36" s="5" t="s">
        <v>130</v>
      </c>
      <c r="B36" s="2" t="s">
        <v>131</v>
      </c>
      <c r="C36" s="2" t="s">
        <v>132</v>
      </c>
      <c r="D36" s="2" t="s">
        <v>21</v>
      </c>
      <c r="E36" s="2"/>
      <c r="F36" s="5" t="s">
        <v>29</v>
      </c>
      <c r="G36" s="5">
        <v>2</v>
      </c>
      <c r="H36" s="2" t="s">
        <v>23</v>
      </c>
      <c r="I36" s="2" t="s">
        <v>24</v>
      </c>
      <c r="J36" s="5">
        <v>2024</v>
      </c>
      <c r="K36" s="5" t="s">
        <v>25</v>
      </c>
      <c r="L36" s="6">
        <v>45435</v>
      </c>
      <c r="M36" s="6" t="s">
        <v>133</v>
      </c>
      <c r="N36" s="6"/>
      <c r="O36" s="7">
        <v>3</v>
      </c>
      <c r="P36" s="7"/>
      <c r="Q36" s="8">
        <v>18148.79</v>
      </c>
      <c r="R36" s="9">
        <v>17545</v>
      </c>
    </row>
    <row r="37" spans="1:18" ht="94.5" customHeight="1" x14ac:dyDescent="0.25">
      <c r="A37" s="5" t="s">
        <v>134</v>
      </c>
      <c r="B37" s="2" t="s">
        <v>135</v>
      </c>
      <c r="C37" s="2" t="s">
        <v>20</v>
      </c>
      <c r="D37" s="2" t="s">
        <v>21</v>
      </c>
      <c r="E37" s="2"/>
      <c r="F37" s="5" t="s">
        <v>22</v>
      </c>
      <c r="G37" s="5">
        <v>1</v>
      </c>
      <c r="H37" s="2" t="s">
        <v>23</v>
      </c>
      <c r="I37" s="2" t="s">
        <v>24</v>
      </c>
      <c r="J37" s="5">
        <v>2024</v>
      </c>
      <c r="K37" s="5" t="s">
        <v>25</v>
      </c>
      <c r="L37" s="6">
        <v>45429</v>
      </c>
      <c r="M37" s="6" t="s">
        <v>136</v>
      </c>
      <c r="N37" s="6"/>
      <c r="O37" s="7">
        <v>3</v>
      </c>
      <c r="P37" s="7"/>
      <c r="Q37" s="8">
        <v>393.25</v>
      </c>
      <c r="R37" s="9">
        <v>261.36</v>
      </c>
    </row>
    <row r="38" spans="1:18" ht="94.5" customHeight="1" x14ac:dyDescent="0.25">
      <c r="A38" s="5" t="s">
        <v>137</v>
      </c>
      <c r="B38" s="2" t="s">
        <v>138</v>
      </c>
      <c r="C38" s="2" t="s">
        <v>20</v>
      </c>
      <c r="D38" s="2" t="s">
        <v>21</v>
      </c>
      <c r="E38" s="2"/>
      <c r="F38" s="5" t="s">
        <v>29</v>
      </c>
      <c r="G38" s="5">
        <v>6</v>
      </c>
      <c r="H38" s="2" t="s">
        <v>23</v>
      </c>
      <c r="I38" s="2" t="s">
        <v>24</v>
      </c>
      <c r="J38" s="5">
        <v>2024</v>
      </c>
      <c r="K38" s="5" t="s">
        <v>25</v>
      </c>
      <c r="L38" s="6">
        <v>45422</v>
      </c>
      <c r="M38" s="6" t="s">
        <v>139</v>
      </c>
      <c r="N38" s="6"/>
      <c r="O38" s="7">
        <v>10</v>
      </c>
      <c r="P38" s="7"/>
      <c r="Q38" s="8">
        <v>6261.75</v>
      </c>
      <c r="R38" s="9">
        <v>4630.67</v>
      </c>
    </row>
    <row r="39" spans="1:18" ht="94.5" customHeight="1" x14ac:dyDescent="0.25">
      <c r="A39" s="5" t="s">
        <v>140</v>
      </c>
      <c r="B39" s="2" t="s">
        <v>141</v>
      </c>
      <c r="C39" s="2" t="s">
        <v>75</v>
      </c>
      <c r="D39" s="2" t="s">
        <v>21</v>
      </c>
      <c r="E39" s="2"/>
      <c r="F39" s="5" t="s">
        <v>29</v>
      </c>
      <c r="G39" s="5">
        <v>4</v>
      </c>
      <c r="H39" s="2" t="s">
        <v>23</v>
      </c>
      <c r="I39" s="2" t="s">
        <v>24</v>
      </c>
      <c r="J39" s="5">
        <v>2024</v>
      </c>
      <c r="K39" s="5" t="s">
        <v>25</v>
      </c>
      <c r="L39" s="6">
        <v>45422</v>
      </c>
      <c r="M39" s="6" t="s">
        <v>142</v>
      </c>
      <c r="N39" s="6"/>
      <c r="O39" s="7">
        <v>4</v>
      </c>
      <c r="P39" s="7"/>
      <c r="Q39" s="8">
        <v>18089.5</v>
      </c>
      <c r="R39" s="9">
        <v>17823.3</v>
      </c>
    </row>
    <row r="40" spans="1:18" ht="94.5" customHeight="1" x14ac:dyDescent="0.25">
      <c r="A40" s="5" t="s">
        <v>143</v>
      </c>
      <c r="B40" s="2" t="s">
        <v>144</v>
      </c>
      <c r="C40" s="2" t="s">
        <v>20</v>
      </c>
      <c r="D40" s="2" t="s">
        <v>21</v>
      </c>
      <c r="E40" s="2"/>
      <c r="F40" s="5" t="s">
        <v>68</v>
      </c>
      <c r="G40" s="5">
        <v>3</v>
      </c>
      <c r="H40" s="2" t="s">
        <v>23</v>
      </c>
      <c r="I40" s="2" t="s">
        <v>24</v>
      </c>
      <c r="J40" s="5">
        <v>2024</v>
      </c>
      <c r="K40" s="5" t="s">
        <v>25</v>
      </c>
      <c r="L40" s="6">
        <v>45408</v>
      </c>
      <c r="M40" s="6" t="s">
        <v>145</v>
      </c>
      <c r="N40" s="6"/>
      <c r="O40" s="7">
        <v>3</v>
      </c>
      <c r="P40" s="7"/>
      <c r="Q40" s="8">
        <v>29600</v>
      </c>
      <c r="R40" s="9">
        <v>29600</v>
      </c>
    </row>
    <row r="41" spans="1:18" ht="94.5" customHeight="1" x14ac:dyDescent="0.25">
      <c r="A41" s="5" t="s">
        <v>146</v>
      </c>
      <c r="B41" s="2" t="s">
        <v>147</v>
      </c>
      <c r="C41" s="2" t="s">
        <v>20</v>
      </c>
      <c r="D41" s="2" t="s">
        <v>21</v>
      </c>
      <c r="E41" s="2"/>
      <c r="F41" s="5" t="s">
        <v>22</v>
      </c>
      <c r="G41" s="5">
        <v>1</v>
      </c>
      <c r="H41" s="2" t="s">
        <v>23</v>
      </c>
      <c r="I41" s="2" t="s">
        <v>24</v>
      </c>
      <c r="J41" s="5">
        <v>2024</v>
      </c>
      <c r="K41" s="5" t="s">
        <v>25</v>
      </c>
      <c r="L41" s="6">
        <v>45401</v>
      </c>
      <c r="M41" s="6" t="s">
        <v>148</v>
      </c>
      <c r="N41" s="6"/>
      <c r="O41" s="7">
        <v>3</v>
      </c>
      <c r="P41" s="7"/>
      <c r="Q41" s="8">
        <v>465.85</v>
      </c>
      <c r="R41" s="9">
        <v>323.83</v>
      </c>
    </row>
    <row r="42" spans="1:18" ht="94.5" customHeight="1" x14ac:dyDescent="0.25">
      <c r="A42" s="5" t="s">
        <v>149</v>
      </c>
      <c r="B42" s="2" t="s">
        <v>150</v>
      </c>
      <c r="C42" s="2" t="s">
        <v>20</v>
      </c>
      <c r="D42" s="2" t="s">
        <v>21</v>
      </c>
      <c r="E42" s="2"/>
      <c r="F42" s="5" t="s">
        <v>22</v>
      </c>
      <c r="G42" s="5">
        <v>2</v>
      </c>
      <c r="H42" s="2" t="s">
        <v>23</v>
      </c>
      <c r="I42" s="2" t="s">
        <v>24</v>
      </c>
      <c r="J42" s="5">
        <v>2024</v>
      </c>
      <c r="K42" s="5" t="s">
        <v>25</v>
      </c>
      <c r="L42" s="6">
        <v>45400</v>
      </c>
      <c r="M42" s="6" t="s">
        <v>151</v>
      </c>
      <c r="N42" s="6"/>
      <c r="O42" s="7">
        <v>3</v>
      </c>
      <c r="P42" s="7"/>
      <c r="Q42" s="8">
        <v>14149.99</v>
      </c>
      <c r="R42" s="9">
        <v>6640.86</v>
      </c>
    </row>
    <row r="43" spans="1:18" ht="94.5" customHeight="1" x14ac:dyDescent="0.25">
      <c r="A43" s="5" t="s">
        <v>152</v>
      </c>
      <c r="B43" s="2" t="s">
        <v>153</v>
      </c>
      <c r="C43" s="2" t="s">
        <v>154</v>
      </c>
      <c r="D43" s="2" t="s">
        <v>21</v>
      </c>
      <c r="E43" s="2"/>
      <c r="F43" s="5" t="s">
        <v>29</v>
      </c>
      <c r="G43" s="5">
        <v>1</v>
      </c>
      <c r="H43" s="2" t="s">
        <v>23</v>
      </c>
      <c r="I43" s="2" t="s">
        <v>24</v>
      </c>
      <c r="J43" s="5">
        <v>2024</v>
      </c>
      <c r="K43" s="5" t="s">
        <v>25</v>
      </c>
      <c r="L43" s="6">
        <v>45383</v>
      </c>
      <c r="M43" s="6" t="s">
        <v>155</v>
      </c>
      <c r="N43" s="6"/>
      <c r="O43" s="7">
        <v>3</v>
      </c>
      <c r="P43" s="7"/>
      <c r="Q43" s="8">
        <v>10000</v>
      </c>
      <c r="R43" s="9">
        <v>2860</v>
      </c>
    </row>
    <row r="44" spans="1:18" ht="94.5" customHeight="1" x14ac:dyDescent="0.25">
      <c r="A44" s="5" t="s">
        <v>156</v>
      </c>
      <c r="B44" s="2" t="s">
        <v>157</v>
      </c>
      <c r="C44" s="2" t="s">
        <v>20</v>
      </c>
      <c r="D44" s="2" t="s">
        <v>21</v>
      </c>
      <c r="E44" s="2"/>
      <c r="F44" s="5" t="s">
        <v>29</v>
      </c>
      <c r="G44" s="5">
        <v>9</v>
      </c>
      <c r="H44" s="2" t="s">
        <v>23</v>
      </c>
      <c r="I44" s="2" t="s">
        <v>24</v>
      </c>
      <c r="J44" s="5">
        <v>2024</v>
      </c>
      <c r="K44" s="5" t="s">
        <v>25</v>
      </c>
      <c r="L44" s="6">
        <v>45369</v>
      </c>
      <c r="M44" s="6" t="s">
        <v>158</v>
      </c>
      <c r="N44" s="6"/>
      <c r="O44" s="7">
        <v>4</v>
      </c>
      <c r="P44" s="7"/>
      <c r="Q44" s="8">
        <v>1248</v>
      </c>
      <c r="R44" s="9">
        <v>719.97</v>
      </c>
    </row>
    <row r="45" spans="1:18" ht="94.5" customHeight="1" x14ac:dyDescent="0.25">
      <c r="A45" s="5" t="s">
        <v>159</v>
      </c>
      <c r="B45" s="2" t="s">
        <v>160</v>
      </c>
      <c r="C45" s="2" t="s">
        <v>20</v>
      </c>
      <c r="D45" s="2" t="s">
        <v>21</v>
      </c>
      <c r="E45" s="2"/>
      <c r="F45" s="5" t="s">
        <v>29</v>
      </c>
      <c r="G45" s="5">
        <v>0</v>
      </c>
      <c r="H45" s="2" t="s">
        <v>23</v>
      </c>
      <c r="I45" s="2" t="s">
        <v>24</v>
      </c>
      <c r="J45" s="5">
        <v>2024</v>
      </c>
      <c r="K45" s="5" t="s">
        <v>25</v>
      </c>
      <c r="L45" s="6">
        <v>45366</v>
      </c>
      <c r="M45" s="6" t="s">
        <v>161</v>
      </c>
      <c r="N45" s="6"/>
      <c r="O45" s="7">
        <v>3</v>
      </c>
      <c r="P45" s="7"/>
      <c r="Q45" s="8">
        <v>18000</v>
      </c>
      <c r="R45" s="9">
        <v>10003.6</v>
      </c>
    </row>
    <row r="46" spans="1:18" ht="94.5" customHeight="1" x14ac:dyDescent="0.25">
      <c r="A46" s="5" t="s">
        <v>162</v>
      </c>
      <c r="B46" s="2" t="s">
        <v>163</v>
      </c>
      <c r="C46" s="2" t="s">
        <v>20</v>
      </c>
      <c r="D46" s="2" t="s">
        <v>21</v>
      </c>
      <c r="E46" s="2"/>
      <c r="F46" s="5" t="s">
        <v>68</v>
      </c>
      <c r="G46" s="5">
        <v>6</v>
      </c>
      <c r="H46" s="2" t="s">
        <v>23</v>
      </c>
      <c r="I46" s="2" t="s">
        <v>24</v>
      </c>
      <c r="J46" s="5">
        <v>2024</v>
      </c>
      <c r="K46" s="5" t="s">
        <v>25</v>
      </c>
      <c r="L46" s="6">
        <v>45359</v>
      </c>
      <c r="M46" s="6" t="s">
        <v>164</v>
      </c>
      <c r="N46" s="6"/>
      <c r="O46" s="7">
        <v>4</v>
      </c>
      <c r="P46" s="7"/>
      <c r="Q46" s="8">
        <v>14520</v>
      </c>
      <c r="R46" s="9">
        <v>4541.5200000000004</v>
      </c>
    </row>
    <row r="47" spans="1:18" ht="94.5" customHeight="1" x14ac:dyDescent="0.25">
      <c r="A47" s="5" t="s">
        <v>165</v>
      </c>
      <c r="B47" s="2" t="s">
        <v>166</v>
      </c>
      <c r="C47" s="2" t="s">
        <v>132</v>
      </c>
      <c r="D47" s="2" t="s">
        <v>21</v>
      </c>
      <c r="E47" s="2"/>
      <c r="F47" s="5" t="s">
        <v>22</v>
      </c>
      <c r="G47" s="5">
        <v>3</v>
      </c>
      <c r="H47" s="2" t="s">
        <v>23</v>
      </c>
      <c r="I47" s="2" t="s">
        <v>24</v>
      </c>
      <c r="J47" s="5">
        <v>2024</v>
      </c>
      <c r="K47" s="5" t="s">
        <v>25</v>
      </c>
      <c r="L47" s="6">
        <v>45357</v>
      </c>
      <c r="M47" s="6" t="s">
        <v>167</v>
      </c>
      <c r="N47" s="6"/>
      <c r="O47" s="7">
        <v>9</v>
      </c>
      <c r="P47" s="7"/>
      <c r="Q47" s="8">
        <v>3630</v>
      </c>
      <c r="R47" s="9">
        <v>2467.83</v>
      </c>
    </row>
    <row r="48" spans="1:18" ht="94.5" customHeight="1" x14ac:dyDescent="0.25">
      <c r="A48" s="5" t="s">
        <v>168</v>
      </c>
      <c r="B48" s="2" t="s">
        <v>169</v>
      </c>
      <c r="C48" s="2" t="s">
        <v>20</v>
      </c>
      <c r="D48" s="2" t="s">
        <v>21</v>
      </c>
      <c r="E48" s="2"/>
      <c r="F48" s="5" t="s">
        <v>22</v>
      </c>
      <c r="G48" s="5">
        <v>0.5</v>
      </c>
      <c r="H48" s="2" t="s">
        <v>23</v>
      </c>
      <c r="I48" s="2" t="s">
        <v>24</v>
      </c>
      <c r="J48" s="5">
        <v>2024</v>
      </c>
      <c r="K48" s="5" t="s">
        <v>25</v>
      </c>
      <c r="L48" s="6">
        <v>45355</v>
      </c>
      <c r="M48" s="6" t="s">
        <v>170</v>
      </c>
      <c r="N48" s="6"/>
      <c r="O48" s="7">
        <v>3</v>
      </c>
      <c r="P48" s="7"/>
      <c r="Q48" s="8">
        <v>2420</v>
      </c>
      <c r="R48" s="9">
        <v>1386.66</v>
      </c>
    </row>
    <row r="49" spans="1:18" ht="94.5" customHeight="1" x14ac:dyDescent="0.25">
      <c r="A49" s="5" t="s">
        <v>171</v>
      </c>
      <c r="B49" s="2" t="s">
        <v>172</v>
      </c>
      <c r="C49" s="2" t="s">
        <v>20</v>
      </c>
      <c r="D49" s="2" t="s">
        <v>21</v>
      </c>
      <c r="E49" s="2"/>
      <c r="F49" s="5" t="s">
        <v>29</v>
      </c>
      <c r="G49" s="5">
        <v>5</v>
      </c>
      <c r="H49" s="2" t="s">
        <v>23</v>
      </c>
      <c r="I49" s="2" t="s">
        <v>24</v>
      </c>
      <c r="J49" s="5">
        <v>2024</v>
      </c>
      <c r="K49" s="5" t="s">
        <v>25</v>
      </c>
      <c r="L49" s="6">
        <v>45350</v>
      </c>
      <c r="M49" s="6" t="s">
        <v>173</v>
      </c>
      <c r="N49" s="6"/>
      <c r="O49" s="7">
        <v>4</v>
      </c>
      <c r="P49" s="7"/>
      <c r="Q49" s="8">
        <v>18148.79</v>
      </c>
      <c r="R49" s="9">
        <v>11434.5</v>
      </c>
    </row>
    <row r="50" spans="1:18" ht="94.5" customHeight="1" x14ac:dyDescent="0.25">
      <c r="A50" s="5" t="s">
        <v>174</v>
      </c>
      <c r="B50" s="2" t="s">
        <v>175</v>
      </c>
      <c r="C50" s="2" t="s">
        <v>20</v>
      </c>
      <c r="D50" s="2" t="s">
        <v>21</v>
      </c>
      <c r="E50" s="2"/>
      <c r="F50" s="5" t="s">
        <v>68</v>
      </c>
      <c r="G50" s="5">
        <v>3</v>
      </c>
      <c r="H50" s="2" t="s">
        <v>23</v>
      </c>
      <c r="I50" s="2" t="s">
        <v>24</v>
      </c>
      <c r="J50" s="5">
        <v>2024</v>
      </c>
      <c r="K50" s="5" t="s">
        <v>25</v>
      </c>
      <c r="L50" s="6">
        <v>45345</v>
      </c>
      <c r="M50" s="6" t="s">
        <v>176</v>
      </c>
      <c r="N50" s="6"/>
      <c r="O50" s="7">
        <v>4</v>
      </c>
      <c r="P50" s="7"/>
      <c r="Q50" s="8">
        <v>8893.5</v>
      </c>
      <c r="R50" s="10">
        <v>7320.5</v>
      </c>
    </row>
    <row r="51" spans="1:18" ht="94.5" customHeight="1" x14ac:dyDescent="0.25">
      <c r="A51" s="5" t="s">
        <v>177</v>
      </c>
      <c r="B51" s="2" t="s">
        <v>178</v>
      </c>
      <c r="C51" s="2" t="s">
        <v>33</v>
      </c>
      <c r="D51" s="2" t="s">
        <v>21</v>
      </c>
      <c r="E51" s="2"/>
      <c r="F51" s="5" t="s">
        <v>22</v>
      </c>
      <c r="G51" s="5">
        <v>3</v>
      </c>
      <c r="H51" s="2" t="s">
        <v>23</v>
      </c>
      <c r="I51" s="2" t="s">
        <v>24</v>
      </c>
      <c r="J51" s="5">
        <v>2024</v>
      </c>
      <c r="K51" s="5" t="s">
        <v>25</v>
      </c>
      <c r="L51" s="6">
        <v>45334</v>
      </c>
      <c r="M51" s="6" t="s">
        <v>179</v>
      </c>
      <c r="N51" s="6"/>
      <c r="O51" s="7">
        <v>3</v>
      </c>
      <c r="P51" s="7"/>
      <c r="Q51" s="8">
        <v>17702.3</v>
      </c>
      <c r="R51" s="9">
        <v>16988.400000000001</v>
      </c>
    </row>
    <row r="52" spans="1:18" ht="94.5" customHeight="1" x14ac:dyDescent="0.25">
      <c r="A52" s="5" t="s">
        <v>180</v>
      </c>
      <c r="B52" s="2" t="s">
        <v>181</v>
      </c>
      <c r="C52" s="2" t="s">
        <v>20</v>
      </c>
      <c r="D52" s="2" t="s">
        <v>21</v>
      </c>
      <c r="E52" s="2"/>
      <c r="F52" s="5" t="s">
        <v>29</v>
      </c>
      <c r="G52" s="5">
        <v>8</v>
      </c>
      <c r="H52" s="2" t="s">
        <v>23</v>
      </c>
      <c r="I52" s="2" t="s">
        <v>24</v>
      </c>
      <c r="J52" s="5">
        <v>2024</v>
      </c>
      <c r="K52" s="5" t="s">
        <v>25</v>
      </c>
      <c r="L52" s="6">
        <v>45334</v>
      </c>
      <c r="M52" s="6" t="s">
        <v>182</v>
      </c>
      <c r="N52" s="6"/>
      <c r="O52" s="7">
        <v>1</v>
      </c>
      <c r="P52" s="7"/>
      <c r="Q52" s="8">
        <v>14520</v>
      </c>
      <c r="R52" s="9">
        <v>11789.18</v>
      </c>
    </row>
    <row r="53" spans="1:18" ht="94.5" customHeight="1" x14ac:dyDescent="0.25">
      <c r="A53" s="5" t="s">
        <v>183</v>
      </c>
      <c r="B53" s="2" t="s">
        <v>184</v>
      </c>
      <c r="C53" s="2" t="s">
        <v>20</v>
      </c>
      <c r="D53" s="2" t="s">
        <v>21</v>
      </c>
      <c r="E53" s="2"/>
      <c r="F53" s="5" t="s">
        <v>29</v>
      </c>
      <c r="G53" s="5">
        <v>12</v>
      </c>
      <c r="H53" s="2" t="s">
        <v>23</v>
      </c>
      <c r="I53" s="2" t="s">
        <v>24</v>
      </c>
      <c r="J53" s="5">
        <v>2024</v>
      </c>
      <c r="K53" s="5" t="s">
        <v>25</v>
      </c>
      <c r="L53" s="6">
        <v>45334</v>
      </c>
      <c r="M53" s="6" t="s">
        <v>185</v>
      </c>
      <c r="N53" s="6"/>
      <c r="O53" s="7">
        <v>1</v>
      </c>
      <c r="P53" s="7"/>
      <c r="Q53" s="8">
        <v>10890</v>
      </c>
      <c r="R53" s="9">
        <v>10890</v>
      </c>
    </row>
    <row r="54" spans="1:18" ht="94.5" customHeight="1" x14ac:dyDescent="0.25">
      <c r="A54" s="5" t="s">
        <v>186</v>
      </c>
      <c r="B54" s="2" t="s">
        <v>187</v>
      </c>
      <c r="C54" s="2" t="s">
        <v>20</v>
      </c>
      <c r="D54" s="2" t="s">
        <v>21</v>
      </c>
      <c r="E54" s="2"/>
      <c r="F54" s="5" t="s">
        <v>29</v>
      </c>
      <c r="G54" s="5">
        <v>6</v>
      </c>
      <c r="H54" s="2" t="s">
        <v>23</v>
      </c>
      <c r="I54" s="2" t="s">
        <v>24</v>
      </c>
      <c r="J54" s="5">
        <v>2024</v>
      </c>
      <c r="K54" s="5" t="s">
        <v>25</v>
      </c>
      <c r="L54" s="6">
        <v>45267</v>
      </c>
      <c r="M54" s="6" t="s">
        <v>188</v>
      </c>
      <c r="N54" s="6"/>
      <c r="O54" s="7">
        <v>1</v>
      </c>
      <c r="P54" s="7"/>
      <c r="Q54" s="8">
        <v>16335</v>
      </c>
      <c r="R54" s="9">
        <v>13499.97</v>
      </c>
    </row>
    <row r="55" spans="1:18" ht="94.5" customHeight="1" x14ac:dyDescent="0.25">
      <c r="A55" s="5" t="s">
        <v>189</v>
      </c>
      <c r="B55" s="2" t="s">
        <v>190</v>
      </c>
      <c r="C55" s="2" t="s">
        <v>20</v>
      </c>
      <c r="D55" s="2" t="s">
        <v>21</v>
      </c>
      <c r="E55" s="2"/>
      <c r="F55" s="5" t="s">
        <v>29</v>
      </c>
      <c r="G55" s="5">
        <v>10</v>
      </c>
      <c r="H55" s="2" t="s">
        <v>23</v>
      </c>
      <c r="I55" s="2" t="s">
        <v>24</v>
      </c>
      <c r="J55" s="5">
        <v>2024</v>
      </c>
      <c r="K55" s="5" t="s">
        <v>25</v>
      </c>
      <c r="L55" s="6">
        <v>45250</v>
      </c>
      <c r="M55" s="6" t="s">
        <v>191</v>
      </c>
      <c r="N55" s="6"/>
      <c r="O55" s="7">
        <v>4</v>
      </c>
      <c r="P55" s="7"/>
      <c r="Q55" s="8">
        <v>16782.7</v>
      </c>
      <c r="R55" s="9">
        <v>12583.03</v>
      </c>
    </row>
    <row r="56" spans="1:18" s="18" customFormat="1" ht="94.5" customHeight="1" x14ac:dyDescent="0.25">
      <c r="A56" s="5" t="s">
        <v>192</v>
      </c>
      <c r="B56" s="2" t="s">
        <v>193</v>
      </c>
      <c r="C56" s="2" t="s">
        <v>33</v>
      </c>
      <c r="D56" s="2" t="s">
        <v>21</v>
      </c>
      <c r="E56" s="2"/>
      <c r="F56" s="5" t="s">
        <v>194</v>
      </c>
      <c r="G56" s="5">
        <v>12</v>
      </c>
      <c r="H56" s="2" t="s">
        <v>195</v>
      </c>
      <c r="I56" s="2"/>
      <c r="J56" s="5">
        <v>2024</v>
      </c>
      <c r="K56" s="5" t="s">
        <v>25</v>
      </c>
      <c r="L56" s="6">
        <v>45644</v>
      </c>
      <c r="M56" s="6" t="s">
        <v>196</v>
      </c>
      <c r="N56" s="6"/>
      <c r="O56" s="7">
        <v>1</v>
      </c>
      <c r="P56" s="7"/>
      <c r="Q56" s="8">
        <v>10738.75</v>
      </c>
      <c r="R56" s="9">
        <v>10738.75</v>
      </c>
    </row>
    <row r="57" spans="1:18" ht="94.5" customHeight="1" x14ac:dyDescent="0.25">
      <c r="A57" s="5" t="s">
        <v>197</v>
      </c>
      <c r="B57" s="2" t="s">
        <v>198</v>
      </c>
      <c r="C57" s="2" t="s">
        <v>20</v>
      </c>
      <c r="D57" s="2" t="s">
        <v>21</v>
      </c>
      <c r="E57" s="2"/>
      <c r="F57" s="5" t="s">
        <v>29</v>
      </c>
      <c r="G57" s="5">
        <v>12</v>
      </c>
      <c r="H57" s="2" t="s">
        <v>199</v>
      </c>
      <c r="I57" s="2" t="s">
        <v>200</v>
      </c>
      <c r="J57" s="5">
        <v>2024</v>
      </c>
      <c r="K57" s="5" t="s">
        <v>25</v>
      </c>
      <c r="L57" s="6">
        <v>45608</v>
      </c>
      <c r="M57" s="6" t="s">
        <v>201</v>
      </c>
      <c r="N57" s="6"/>
      <c r="O57" s="7">
        <v>3</v>
      </c>
      <c r="P57" s="7"/>
      <c r="Q57" s="8">
        <v>25241.47</v>
      </c>
      <c r="R57" s="9">
        <v>21161.33</v>
      </c>
    </row>
    <row r="58" spans="1:18" s="18" customFormat="1" ht="94.5" customHeight="1" x14ac:dyDescent="0.25">
      <c r="A58" s="17" t="s">
        <v>202</v>
      </c>
      <c r="B58" s="2" t="s">
        <v>203</v>
      </c>
      <c r="C58" s="2" t="s">
        <v>33</v>
      </c>
      <c r="D58" s="2" t="s">
        <v>21</v>
      </c>
      <c r="E58" s="2"/>
      <c r="F58" s="5" t="s">
        <v>194</v>
      </c>
      <c r="G58" s="5">
        <v>36</v>
      </c>
      <c r="H58" s="2" t="s">
        <v>204</v>
      </c>
      <c r="I58" s="2" t="s">
        <v>200</v>
      </c>
      <c r="J58" s="5">
        <v>2024</v>
      </c>
      <c r="K58" s="5" t="s">
        <v>205</v>
      </c>
      <c r="L58" s="6"/>
      <c r="M58" s="6"/>
      <c r="N58" s="6"/>
      <c r="O58" s="7"/>
      <c r="P58" s="7"/>
      <c r="Q58" s="8">
        <v>14762</v>
      </c>
      <c r="R58" s="9"/>
    </row>
    <row r="59" spans="1:18" ht="94.5" customHeight="1" x14ac:dyDescent="0.25">
      <c r="A59" s="5" t="s">
        <v>206</v>
      </c>
      <c r="B59" s="2" t="s">
        <v>207</v>
      </c>
      <c r="C59" s="2" t="s">
        <v>33</v>
      </c>
      <c r="D59" s="2" t="s">
        <v>21</v>
      </c>
      <c r="E59" s="2"/>
      <c r="F59" s="5" t="s">
        <v>22</v>
      </c>
      <c r="G59" s="5">
        <v>0.5</v>
      </c>
      <c r="H59" s="2" t="s">
        <v>195</v>
      </c>
      <c r="I59" s="2"/>
      <c r="J59" s="5">
        <v>2024</v>
      </c>
      <c r="K59" s="5" t="s">
        <v>25</v>
      </c>
      <c r="L59" s="6">
        <v>45595</v>
      </c>
      <c r="M59" s="6" t="s">
        <v>208</v>
      </c>
      <c r="N59" s="6"/>
      <c r="O59" s="7">
        <v>1</v>
      </c>
      <c r="P59" s="7"/>
      <c r="Q59" s="8">
        <v>294984.69</v>
      </c>
      <c r="R59" s="9">
        <v>294984.69</v>
      </c>
    </row>
    <row r="60" spans="1:18" ht="94.5" customHeight="1" x14ac:dyDescent="0.25">
      <c r="A60" s="5" t="s">
        <v>209</v>
      </c>
      <c r="B60" s="2" t="s">
        <v>210</v>
      </c>
      <c r="C60" s="2" t="s">
        <v>20</v>
      </c>
      <c r="D60" s="2" t="s">
        <v>21</v>
      </c>
      <c r="E60" s="2"/>
      <c r="F60" s="5" t="s">
        <v>29</v>
      </c>
      <c r="G60" s="5">
        <v>36</v>
      </c>
      <c r="H60" s="2" t="s">
        <v>211</v>
      </c>
      <c r="I60" s="2" t="s">
        <v>212</v>
      </c>
      <c r="J60" s="5">
        <v>2024</v>
      </c>
      <c r="K60" s="5" t="s">
        <v>25</v>
      </c>
      <c r="L60" s="6">
        <v>45593</v>
      </c>
      <c r="M60" s="6" t="s">
        <v>213</v>
      </c>
      <c r="N60" s="6" t="s">
        <v>214</v>
      </c>
      <c r="O60" s="7">
        <v>3</v>
      </c>
      <c r="P60" s="7">
        <v>2</v>
      </c>
      <c r="Q60" s="8">
        <v>671673.6</v>
      </c>
      <c r="R60" s="9">
        <v>574887.46</v>
      </c>
    </row>
    <row r="61" spans="1:18" ht="94.5" customHeight="1" x14ac:dyDescent="0.25">
      <c r="A61" s="5" t="s">
        <v>215</v>
      </c>
      <c r="B61" s="2" t="s">
        <v>216</v>
      </c>
      <c r="C61" s="2" t="s">
        <v>20</v>
      </c>
      <c r="D61" s="2" t="s">
        <v>21</v>
      </c>
      <c r="E61" s="2"/>
      <c r="F61" s="5" t="s">
        <v>68</v>
      </c>
      <c r="G61" s="5">
        <v>3</v>
      </c>
      <c r="H61" s="2" t="s">
        <v>199</v>
      </c>
      <c r="I61" s="2" t="s">
        <v>200</v>
      </c>
      <c r="J61" s="5">
        <v>2024</v>
      </c>
      <c r="K61" s="5" t="s">
        <v>25</v>
      </c>
      <c r="L61" s="6">
        <v>45593</v>
      </c>
      <c r="M61" s="6" t="s">
        <v>217</v>
      </c>
      <c r="N61" s="6"/>
      <c r="O61" s="7">
        <v>1</v>
      </c>
      <c r="P61" s="7"/>
      <c r="Q61" s="8">
        <v>239574.89</v>
      </c>
      <c r="R61" s="9">
        <v>229900</v>
      </c>
    </row>
    <row r="62" spans="1:18" ht="94.5" customHeight="1" x14ac:dyDescent="0.25">
      <c r="A62" s="5" t="s">
        <v>218</v>
      </c>
      <c r="B62" s="2" t="s">
        <v>219</v>
      </c>
      <c r="C62" s="2" t="s">
        <v>20</v>
      </c>
      <c r="D62" s="2" t="s">
        <v>220</v>
      </c>
      <c r="E62" s="2"/>
      <c r="F62" s="5" t="s">
        <v>29</v>
      </c>
      <c r="G62" s="5">
        <v>36</v>
      </c>
      <c r="H62" s="2" t="s">
        <v>221</v>
      </c>
      <c r="I62" s="2" t="s">
        <v>200</v>
      </c>
      <c r="J62" s="5">
        <v>2024</v>
      </c>
      <c r="K62" s="5" t="s">
        <v>25</v>
      </c>
      <c r="L62" s="6">
        <v>45596</v>
      </c>
      <c r="M62" s="6" t="s">
        <v>222</v>
      </c>
      <c r="N62" s="6"/>
      <c r="O62" s="7">
        <v>1</v>
      </c>
      <c r="P62" s="7"/>
      <c r="Q62" s="8">
        <v>0</v>
      </c>
      <c r="R62" s="10">
        <v>0</v>
      </c>
    </row>
    <row r="63" spans="1:18" ht="94.5" customHeight="1" x14ac:dyDescent="0.25">
      <c r="A63" s="5" t="s">
        <v>223</v>
      </c>
      <c r="B63" s="2" t="s">
        <v>224</v>
      </c>
      <c r="C63" s="2" t="s">
        <v>225</v>
      </c>
      <c r="D63" s="2" t="s">
        <v>21</v>
      </c>
      <c r="E63" s="2"/>
      <c r="F63" s="5" t="s">
        <v>29</v>
      </c>
      <c r="G63" s="5">
        <v>5</v>
      </c>
      <c r="H63" s="2" t="s">
        <v>211</v>
      </c>
      <c r="I63" s="2" t="s">
        <v>212</v>
      </c>
      <c r="J63" s="5">
        <v>2024</v>
      </c>
      <c r="K63" s="5" t="s">
        <v>25</v>
      </c>
      <c r="L63" s="6">
        <v>45617</v>
      </c>
      <c r="M63" s="5" t="s">
        <v>142</v>
      </c>
      <c r="N63" s="5" t="s">
        <v>214</v>
      </c>
      <c r="O63" s="7">
        <v>3</v>
      </c>
      <c r="P63" s="7">
        <v>3</v>
      </c>
      <c r="Q63" s="8">
        <v>1203339.1000000001</v>
      </c>
      <c r="R63" s="9">
        <v>865033.94</v>
      </c>
    </row>
    <row r="64" spans="1:18" ht="94.5" customHeight="1" x14ac:dyDescent="0.25">
      <c r="A64" s="17" t="s">
        <v>226</v>
      </c>
      <c r="B64" s="2" t="s">
        <v>227</v>
      </c>
      <c r="C64" s="2" t="s">
        <v>20</v>
      </c>
      <c r="D64" s="2" t="s">
        <v>21</v>
      </c>
      <c r="E64" s="2"/>
      <c r="F64" s="5" t="s">
        <v>228</v>
      </c>
      <c r="G64" s="5">
        <v>12</v>
      </c>
      <c r="H64" s="2" t="s">
        <v>229</v>
      </c>
      <c r="I64" s="2" t="s">
        <v>212</v>
      </c>
      <c r="J64" s="5">
        <v>2024</v>
      </c>
      <c r="K64" s="5" t="s">
        <v>25</v>
      </c>
      <c r="L64" s="6">
        <v>45470</v>
      </c>
      <c r="M64" s="6" t="s">
        <v>230</v>
      </c>
      <c r="N64" s="6"/>
      <c r="O64" s="7">
        <v>4</v>
      </c>
      <c r="P64" s="7"/>
      <c r="Q64" s="8">
        <v>1250000</v>
      </c>
      <c r="R64" s="9">
        <v>60500</v>
      </c>
    </row>
    <row r="65" spans="1:18" ht="94.5" customHeight="1" x14ac:dyDescent="0.25">
      <c r="A65" s="17" t="s">
        <v>231</v>
      </c>
      <c r="B65" s="2" t="s">
        <v>227</v>
      </c>
      <c r="C65" s="2" t="s">
        <v>20</v>
      </c>
      <c r="D65" s="2" t="s">
        <v>21</v>
      </c>
      <c r="E65" s="2"/>
      <c r="F65" s="5" t="s">
        <v>232</v>
      </c>
      <c r="G65" s="5">
        <v>12</v>
      </c>
      <c r="H65" s="2" t="s">
        <v>229</v>
      </c>
      <c r="I65" s="2" t="s">
        <v>212</v>
      </c>
      <c r="J65" s="5">
        <v>2024</v>
      </c>
      <c r="K65" s="5" t="s">
        <v>25</v>
      </c>
      <c r="L65" s="6">
        <v>45496</v>
      </c>
      <c r="M65" s="6" t="s">
        <v>233</v>
      </c>
      <c r="N65" s="6"/>
      <c r="O65" s="7">
        <v>2</v>
      </c>
      <c r="P65" s="7"/>
      <c r="Q65" s="8">
        <v>368003.66</v>
      </c>
      <c r="R65" s="9">
        <v>346060</v>
      </c>
    </row>
    <row r="66" spans="1:18" ht="94.5" customHeight="1" x14ac:dyDescent="0.25">
      <c r="A66" s="5" t="s">
        <v>234</v>
      </c>
      <c r="B66" s="2" t="s">
        <v>235</v>
      </c>
      <c r="C66" s="2" t="s">
        <v>225</v>
      </c>
      <c r="D66" s="2" t="s">
        <v>21</v>
      </c>
      <c r="E66" s="2"/>
      <c r="F66" s="5" t="s">
        <v>29</v>
      </c>
      <c r="G66" s="5">
        <v>14</v>
      </c>
      <c r="H66" s="2" t="s">
        <v>211</v>
      </c>
      <c r="I66" s="2" t="s">
        <v>212</v>
      </c>
      <c r="J66" s="5">
        <v>2024</v>
      </c>
      <c r="K66" s="5" t="s">
        <v>25</v>
      </c>
      <c r="L66" s="6">
        <v>45617</v>
      </c>
      <c r="M66" s="6" t="s">
        <v>142</v>
      </c>
      <c r="N66" s="6" t="s">
        <v>214</v>
      </c>
      <c r="O66" s="7">
        <v>3</v>
      </c>
      <c r="P66" s="7">
        <v>3</v>
      </c>
      <c r="Q66" s="8">
        <v>1359057.48</v>
      </c>
      <c r="R66" s="9">
        <v>962113.35</v>
      </c>
    </row>
    <row r="67" spans="1:18" ht="94.5" customHeight="1" x14ac:dyDescent="0.25">
      <c r="A67" s="5" t="s">
        <v>236</v>
      </c>
      <c r="B67" s="2" t="s">
        <v>237</v>
      </c>
      <c r="C67" s="2" t="s">
        <v>238</v>
      </c>
      <c r="D67" s="2" t="s">
        <v>21</v>
      </c>
      <c r="E67" s="2"/>
      <c r="F67" s="5" t="s">
        <v>29</v>
      </c>
      <c r="G67" s="5">
        <v>36</v>
      </c>
      <c r="H67" s="2" t="s">
        <v>195</v>
      </c>
      <c r="I67" s="2"/>
      <c r="J67" s="5">
        <v>2024</v>
      </c>
      <c r="K67" s="5" t="s">
        <v>25</v>
      </c>
      <c r="L67" s="6">
        <v>45555</v>
      </c>
      <c r="M67" s="6" t="s">
        <v>239</v>
      </c>
      <c r="N67" s="6"/>
      <c r="O67" s="7">
        <v>1</v>
      </c>
      <c r="P67" s="7"/>
      <c r="Q67" s="8">
        <v>108900</v>
      </c>
      <c r="R67" s="9">
        <v>108900</v>
      </c>
    </row>
    <row r="68" spans="1:18" ht="94.5" customHeight="1" x14ac:dyDescent="0.25">
      <c r="A68" s="5" t="s">
        <v>240</v>
      </c>
      <c r="B68" s="2" t="s">
        <v>241</v>
      </c>
      <c r="C68" s="2" t="s">
        <v>33</v>
      </c>
      <c r="D68" s="2" t="s">
        <v>21</v>
      </c>
      <c r="E68" s="2"/>
      <c r="F68" s="5" t="s">
        <v>22</v>
      </c>
      <c r="G68" s="5">
        <v>2</v>
      </c>
      <c r="H68" s="2" t="s">
        <v>195</v>
      </c>
      <c r="I68" s="2"/>
      <c r="J68" s="5">
        <v>2024</v>
      </c>
      <c r="K68" s="5" t="s">
        <v>25</v>
      </c>
      <c r="L68" s="6">
        <v>45483</v>
      </c>
      <c r="M68" s="6" t="s">
        <v>242</v>
      </c>
      <c r="N68" s="6"/>
      <c r="O68" s="7">
        <v>1</v>
      </c>
      <c r="P68" s="7"/>
      <c r="Q68" s="8">
        <v>52931.45</v>
      </c>
      <c r="R68" s="8">
        <v>52931.45</v>
      </c>
    </row>
    <row r="69" spans="1:18" ht="94.5" customHeight="1" x14ac:dyDescent="0.25">
      <c r="A69" s="5" t="s">
        <v>243</v>
      </c>
      <c r="B69" s="2" t="s">
        <v>244</v>
      </c>
      <c r="C69" s="2" t="s">
        <v>33</v>
      </c>
      <c r="D69" s="2" t="s">
        <v>21</v>
      </c>
      <c r="E69" s="2"/>
      <c r="F69" s="5" t="s">
        <v>22</v>
      </c>
      <c r="G69" s="5">
        <v>36</v>
      </c>
      <c r="H69" s="2" t="s">
        <v>204</v>
      </c>
      <c r="I69" s="2" t="s">
        <v>200</v>
      </c>
      <c r="J69" s="5">
        <v>2024</v>
      </c>
      <c r="K69" s="5" t="s">
        <v>205</v>
      </c>
      <c r="L69" s="6"/>
      <c r="M69" s="6"/>
      <c r="N69" s="6"/>
      <c r="O69" s="7"/>
      <c r="P69" s="7"/>
      <c r="Q69" s="8">
        <v>25797.200000000001</v>
      </c>
      <c r="R69" s="9"/>
    </row>
    <row r="70" spans="1:18" ht="94.5" customHeight="1" x14ac:dyDescent="0.25">
      <c r="A70" s="5" t="s">
        <v>245</v>
      </c>
      <c r="B70" s="2" t="s">
        <v>246</v>
      </c>
      <c r="C70" s="2" t="s">
        <v>33</v>
      </c>
      <c r="D70" s="2" t="s">
        <v>21</v>
      </c>
      <c r="E70" s="2"/>
      <c r="F70" s="5" t="s">
        <v>29</v>
      </c>
      <c r="G70" s="5">
        <v>12</v>
      </c>
      <c r="H70" s="2" t="s">
        <v>195</v>
      </c>
      <c r="I70" s="2"/>
      <c r="J70" s="5">
        <v>2024</v>
      </c>
      <c r="K70" s="5" t="s">
        <v>25</v>
      </c>
      <c r="L70" s="6">
        <v>45491</v>
      </c>
      <c r="M70" s="6" t="s">
        <v>247</v>
      </c>
      <c r="N70" s="6"/>
      <c r="O70" s="7">
        <v>1</v>
      </c>
      <c r="P70" s="7"/>
      <c r="Q70" s="8">
        <v>21780</v>
      </c>
      <c r="R70" s="8">
        <v>21780</v>
      </c>
    </row>
    <row r="71" spans="1:18" ht="94.5" customHeight="1" x14ac:dyDescent="0.25">
      <c r="A71" s="5" t="s">
        <v>248</v>
      </c>
      <c r="B71" s="2" t="s">
        <v>249</v>
      </c>
      <c r="C71" s="2" t="s">
        <v>33</v>
      </c>
      <c r="D71" s="2" t="s">
        <v>21</v>
      </c>
      <c r="E71" s="2"/>
      <c r="F71" s="5" t="s">
        <v>22</v>
      </c>
      <c r="G71" s="5">
        <v>30</v>
      </c>
      <c r="H71" s="2" t="s">
        <v>204</v>
      </c>
      <c r="I71" s="2" t="s">
        <v>200</v>
      </c>
      <c r="J71" s="5">
        <v>2024</v>
      </c>
      <c r="K71" s="5" t="s">
        <v>205</v>
      </c>
      <c r="L71" s="6"/>
      <c r="M71" s="6"/>
      <c r="N71" s="6"/>
      <c r="O71" s="7"/>
      <c r="P71" s="7"/>
      <c r="Q71" s="8">
        <v>29330.400000000001</v>
      </c>
      <c r="R71" s="9"/>
    </row>
    <row r="72" spans="1:18" ht="94.5" customHeight="1" x14ac:dyDescent="0.25">
      <c r="A72" s="5" t="s">
        <v>250</v>
      </c>
      <c r="B72" s="2" t="s">
        <v>251</v>
      </c>
      <c r="C72" s="2" t="s">
        <v>225</v>
      </c>
      <c r="D72" s="2" t="s">
        <v>21</v>
      </c>
      <c r="E72" s="2"/>
      <c r="F72" s="5" t="s">
        <v>29</v>
      </c>
      <c r="G72" s="5">
        <v>14.5</v>
      </c>
      <c r="H72" s="2" t="s">
        <v>211</v>
      </c>
      <c r="I72" s="2" t="s">
        <v>212</v>
      </c>
      <c r="J72" s="5">
        <v>2024</v>
      </c>
      <c r="K72" s="5" t="s">
        <v>25</v>
      </c>
      <c r="L72" s="6">
        <v>45506</v>
      </c>
      <c r="M72" s="6" t="s">
        <v>142</v>
      </c>
      <c r="N72" s="6" t="s">
        <v>214</v>
      </c>
      <c r="O72" s="7">
        <v>2</v>
      </c>
      <c r="P72" s="7">
        <v>2</v>
      </c>
      <c r="Q72" s="8">
        <v>1090684.9099999999</v>
      </c>
      <c r="R72" s="9">
        <v>983257.65</v>
      </c>
    </row>
    <row r="73" spans="1:18" ht="94.5" customHeight="1" x14ac:dyDescent="0.25">
      <c r="A73" s="5" t="s">
        <v>252</v>
      </c>
      <c r="B73" s="2" t="s">
        <v>253</v>
      </c>
      <c r="C73" s="2" t="s">
        <v>33</v>
      </c>
      <c r="D73" s="2" t="s">
        <v>21</v>
      </c>
      <c r="E73" s="2"/>
      <c r="F73" s="5" t="s">
        <v>22</v>
      </c>
      <c r="G73" s="5">
        <v>1</v>
      </c>
      <c r="H73" s="2" t="s">
        <v>204</v>
      </c>
      <c r="I73" s="2" t="s">
        <v>200</v>
      </c>
      <c r="J73" s="5">
        <v>2024</v>
      </c>
      <c r="K73" s="5" t="s">
        <v>205</v>
      </c>
      <c r="L73" s="6"/>
      <c r="M73" s="6"/>
      <c r="N73" s="6"/>
      <c r="O73" s="7"/>
      <c r="P73" s="7"/>
      <c r="Q73" s="8">
        <v>399300</v>
      </c>
      <c r="R73" s="8"/>
    </row>
    <row r="74" spans="1:18" ht="94.5" customHeight="1" x14ac:dyDescent="0.25">
      <c r="A74" s="5" t="s">
        <v>254</v>
      </c>
      <c r="B74" s="2" t="s">
        <v>255</v>
      </c>
      <c r="C74" s="2" t="s">
        <v>132</v>
      </c>
      <c r="D74" s="2" t="s">
        <v>21</v>
      </c>
      <c r="E74" s="2"/>
      <c r="F74" s="5" t="s">
        <v>29</v>
      </c>
      <c r="G74" s="5">
        <v>36</v>
      </c>
      <c r="H74" s="2" t="s">
        <v>211</v>
      </c>
      <c r="I74" s="2" t="s">
        <v>212</v>
      </c>
      <c r="J74" s="5">
        <v>2024</v>
      </c>
      <c r="K74" s="5" t="s">
        <v>25</v>
      </c>
      <c r="L74" s="6">
        <v>45468</v>
      </c>
      <c r="M74" s="6" t="s">
        <v>256</v>
      </c>
      <c r="N74" s="6" t="s">
        <v>214</v>
      </c>
      <c r="O74" s="7">
        <v>4</v>
      </c>
      <c r="P74" s="7">
        <v>3</v>
      </c>
      <c r="Q74" s="8">
        <v>450000</v>
      </c>
      <c r="R74" s="8">
        <v>450000</v>
      </c>
    </row>
    <row r="75" spans="1:18" ht="94.5" customHeight="1" x14ac:dyDescent="0.25">
      <c r="A75" s="5" t="s">
        <v>257</v>
      </c>
      <c r="B75" s="2" t="s">
        <v>258</v>
      </c>
      <c r="C75" s="2" t="s">
        <v>20</v>
      </c>
      <c r="D75" s="2" t="s">
        <v>21</v>
      </c>
      <c r="E75" s="2"/>
      <c r="F75" s="5" t="s">
        <v>29</v>
      </c>
      <c r="G75" s="5">
        <v>36</v>
      </c>
      <c r="H75" s="2" t="s">
        <v>211</v>
      </c>
      <c r="I75" s="2" t="s">
        <v>212</v>
      </c>
      <c r="J75" s="5">
        <v>2024</v>
      </c>
      <c r="K75" s="5" t="s">
        <v>25</v>
      </c>
      <c r="L75" s="6">
        <v>45460</v>
      </c>
      <c r="M75" s="6" t="s">
        <v>213</v>
      </c>
      <c r="N75" s="6" t="s">
        <v>214</v>
      </c>
      <c r="O75" s="7">
        <v>2</v>
      </c>
      <c r="P75" s="7">
        <v>2</v>
      </c>
      <c r="Q75" s="8">
        <v>100170.01</v>
      </c>
      <c r="R75" s="9">
        <v>45859</v>
      </c>
    </row>
    <row r="76" spans="1:18" ht="94.5" customHeight="1" x14ac:dyDescent="0.25">
      <c r="A76" s="5" t="s">
        <v>259</v>
      </c>
      <c r="B76" s="2" t="s">
        <v>260</v>
      </c>
      <c r="C76" s="2" t="s">
        <v>261</v>
      </c>
      <c r="D76" s="2" t="s">
        <v>21</v>
      </c>
      <c r="E76" s="2"/>
      <c r="F76" s="5" t="s">
        <v>29</v>
      </c>
      <c r="G76" s="5">
        <v>20</v>
      </c>
      <c r="H76" s="2" t="s">
        <v>221</v>
      </c>
      <c r="I76" s="2" t="s">
        <v>200</v>
      </c>
      <c r="J76" s="5">
        <v>2024</v>
      </c>
      <c r="K76" s="5" t="s">
        <v>25</v>
      </c>
      <c r="L76" s="6">
        <v>45441</v>
      </c>
      <c r="M76" s="6" t="s">
        <v>262</v>
      </c>
      <c r="N76" s="6"/>
      <c r="O76" s="7">
        <v>5</v>
      </c>
      <c r="P76" s="7"/>
      <c r="Q76" s="8">
        <v>16418.37</v>
      </c>
      <c r="R76" s="9">
        <v>10890</v>
      </c>
    </row>
    <row r="77" spans="1:18" ht="94.5" customHeight="1" x14ac:dyDescent="0.25">
      <c r="A77" s="5" t="s">
        <v>263</v>
      </c>
      <c r="B77" s="2" t="s">
        <v>264</v>
      </c>
      <c r="C77" s="2" t="s">
        <v>20</v>
      </c>
      <c r="D77" s="2" t="s">
        <v>21</v>
      </c>
      <c r="E77" s="2"/>
      <c r="F77" s="5" t="s">
        <v>29</v>
      </c>
      <c r="G77" s="5">
        <v>36</v>
      </c>
      <c r="H77" s="2" t="s">
        <v>211</v>
      </c>
      <c r="I77" s="2" t="s">
        <v>212</v>
      </c>
      <c r="J77" s="5">
        <v>2024</v>
      </c>
      <c r="K77" s="5" t="s">
        <v>25</v>
      </c>
      <c r="L77" s="6">
        <v>45426</v>
      </c>
      <c r="M77" s="6" t="s">
        <v>191</v>
      </c>
      <c r="N77" s="6" t="s">
        <v>214</v>
      </c>
      <c r="O77" s="7">
        <v>4</v>
      </c>
      <c r="P77" s="7">
        <v>2</v>
      </c>
      <c r="Q77" s="8">
        <v>100080</v>
      </c>
      <c r="R77" s="9">
        <v>63356.47</v>
      </c>
    </row>
    <row r="78" spans="1:18" ht="94.5" customHeight="1" x14ac:dyDescent="0.25">
      <c r="A78" s="5" t="s">
        <v>265</v>
      </c>
      <c r="B78" s="2" t="s">
        <v>266</v>
      </c>
      <c r="C78" s="2" t="s">
        <v>33</v>
      </c>
      <c r="D78" s="2" t="s">
        <v>21</v>
      </c>
      <c r="E78" s="2"/>
      <c r="F78" s="5" t="s">
        <v>29</v>
      </c>
      <c r="G78" s="5">
        <v>12</v>
      </c>
      <c r="H78" s="2" t="s">
        <v>211</v>
      </c>
      <c r="I78" s="2" t="s">
        <v>212</v>
      </c>
      <c r="J78" s="5">
        <v>2024</v>
      </c>
      <c r="K78" s="5" t="s">
        <v>25</v>
      </c>
      <c r="L78" s="6">
        <v>45590</v>
      </c>
      <c r="M78" s="6" t="s">
        <v>267</v>
      </c>
      <c r="N78" s="6" t="s">
        <v>268</v>
      </c>
      <c r="O78" s="7">
        <v>1</v>
      </c>
      <c r="P78" s="7">
        <v>0</v>
      </c>
      <c r="Q78" s="8">
        <v>363000</v>
      </c>
      <c r="R78" s="9">
        <v>137457.85999999999</v>
      </c>
    </row>
    <row r="79" spans="1:18" ht="94.5" customHeight="1" x14ac:dyDescent="0.25">
      <c r="A79" s="5" t="s">
        <v>269</v>
      </c>
      <c r="B79" s="2" t="s">
        <v>270</v>
      </c>
      <c r="C79" s="2" t="s">
        <v>33</v>
      </c>
      <c r="D79" s="2" t="s">
        <v>21</v>
      </c>
      <c r="E79" s="2"/>
      <c r="F79" s="5" t="s">
        <v>29</v>
      </c>
      <c r="G79" s="5">
        <v>12</v>
      </c>
      <c r="H79" s="2" t="s">
        <v>211</v>
      </c>
      <c r="I79" s="2" t="s">
        <v>212</v>
      </c>
      <c r="J79" s="5">
        <v>2024</v>
      </c>
      <c r="K79" s="5" t="s">
        <v>25</v>
      </c>
      <c r="L79" s="6">
        <v>45572</v>
      </c>
      <c r="M79" s="6" t="s">
        <v>271</v>
      </c>
      <c r="N79" s="6" t="s">
        <v>268</v>
      </c>
      <c r="O79" s="7">
        <v>1</v>
      </c>
      <c r="P79" s="7">
        <v>0</v>
      </c>
      <c r="Q79" s="8">
        <v>363000</v>
      </c>
      <c r="R79" s="9">
        <v>146359.18</v>
      </c>
    </row>
    <row r="80" spans="1:18" ht="94.5" customHeight="1" x14ac:dyDescent="0.25">
      <c r="A80" s="5" t="s">
        <v>272</v>
      </c>
      <c r="B80" s="2" t="s">
        <v>273</v>
      </c>
      <c r="C80" s="2" t="s">
        <v>20</v>
      </c>
      <c r="D80" s="2" t="s">
        <v>21</v>
      </c>
      <c r="E80" s="2"/>
      <c r="F80" s="5" t="s">
        <v>29</v>
      </c>
      <c r="G80" s="5">
        <v>24</v>
      </c>
      <c r="H80" s="2" t="s">
        <v>199</v>
      </c>
      <c r="I80" s="2" t="s">
        <v>200</v>
      </c>
      <c r="J80" s="5">
        <v>2024</v>
      </c>
      <c r="K80" s="5" t="s">
        <v>25</v>
      </c>
      <c r="L80" s="6">
        <v>45450</v>
      </c>
      <c r="M80" s="6" t="s">
        <v>274</v>
      </c>
      <c r="N80" s="6"/>
      <c r="O80" s="7">
        <v>6</v>
      </c>
      <c r="P80" s="7"/>
      <c r="Q80" s="8">
        <v>61135.03</v>
      </c>
      <c r="R80" s="9">
        <v>40926.65</v>
      </c>
    </row>
    <row r="81" spans="1:18" ht="94.5" customHeight="1" x14ac:dyDescent="0.25">
      <c r="A81" s="5" t="s">
        <v>275</v>
      </c>
      <c r="B81" s="2" t="s">
        <v>276</v>
      </c>
      <c r="C81" s="2" t="s">
        <v>20</v>
      </c>
      <c r="D81" s="2" t="s">
        <v>21</v>
      </c>
      <c r="E81" s="2"/>
      <c r="F81" s="5" t="s">
        <v>29</v>
      </c>
      <c r="G81" s="5">
        <v>24</v>
      </c>
      <c r="H81" s="2" t="s">
        <v>199</v>
      </c>
      <c r="I81" s="2" t="s">
        <v>200</v>
      </c>
      <c r="J81" s="5">
        <v>2024</v>
      </c>
      <c r="K81" s="5" t="s">
        <v>25</v>
      </c>
      <c r="L81" s="6">
        <v>45343</v>
      </c>
      <c r="M81" s="6" t="s">
        <v>277</v>
      </c>
      <c r="N81" s="6"/>
      <c r="O81" s="7">
        <v>1</v>
      </c>
      <c r="P81" s="7"/>
      <c r="Q81" s="8">
        <v>78480</v>
      </c>
      <c r="R81" s="9">
        <v>47553</v>
      </c>
    </row>
    <row r="82" spans="1:18" ht="94.5" customHeight="1" x14ac:dyDescent="0.25">
      <c r="A82" s="5" t="s">
        <v>278</v>
      </c>
      <c r="B82" s="2" t="s">
        <v>279</v>
      </c>
      <c r="C82" s="2" t="s">
        <v>20</v>
      </c>
      <c r="D82" s="2" t="s">
        <v>21</v>
      </c>
      <c r="E82" s="2"/>
      <c r="F82" s="5" t="s">
        <v>29</v>
      </c>
      <c r="G82" s="5">
        <v>36</v>
      </c>
      <c r="H82" s="2" t="s">
        <v>211</v>
      </c>
      <c r="I82" s="2" t="s">
        <v>212</v>
      </c>
      <c r="J82" s="5">
        <v>2024</v>
      </c>
      <c r="K82" s="5" t="s">
        <v>25</v>
      </c>
      <c r="L82" s="6">
        <v>45343</v>
      </c>
      <c r="M82" s="6" t="s">
        <v>280</v>
      </c>
      <c r="N82" s="6" t="s">
        <v>214</v>
      </c>
      <c r="O82" s="7">
        <v>2</v>
      </c>
      <c r="P82" s="7">
        <v>2</v>
      </c>
      <c r="Q82" s="8">
        <v>98280</v>
      </c>
      <c r="R82" s="9">
        <v>71632</v>
      </c>
    </row>
    <row r="83" spans="1:18" ht="94.5" customHeight="1" x14ac:dyDescent="0.25">
      <c r="A83" s="5" t="s">
        <v>281</v>
      </c>
      <c r="B83" s="2" t="s">
        <v>282</v>
      </c>
      <c r="C83" s="2" t="s">
        <v>20</v>
      </c>
      <c r="D83" s="2" t="s">
        <v>21</v>
      </c>
      <c r="E83" s="2"/>
      <c r="F83" s="5" t="s">
        <v>29</v>
      </c>
      <c r="G83" s="5">
        <v>36</v>
      </c>
      <c r="H83" s="2" t="s">
        <v>211</v>
      </c>
      <c r="I83" s="2" t="s">
        <v>212</v>
      </c>
      <c r="J83" s="5">
        <v>2024</v>
      </c>
      <c r="K83" s="5" t="s">
        <v>25</v>
      </c>
      <c r="L83" s="6">
        <v>45369</v>
      </c>
      <c r="M83" s="6" t="s">
        <v>213</v>
      </c>
      <c r="N83" s="6" t="s">
        <v>214</v>
      </c>
      <c r="O83" s="7">
        <v>3</v>
      </c>
      <c r="P83" s="7">
        <v>3</v>
      </c>
      <c r="Q83" s="8">
        <v>98280</v>
      </c>
      <c r="R83" s="9">
        <v>76714</v>
      </c>
    </row>
    <row r="84" spans="1:18" ht="94.5" customHeight="1" x14ac:dyDescent="0.25">
      <c r="A84" s="5" t="s">
        <v>283</v>
      </c>
      <c r="B84" s="2" t="s">
        <v>284</v>
      </c>
      <c r="C84" s="2" t="s">
        <v>20</v>
      </c>
      <c r="D84" s="2" t="s">
        <v>21</v>
      </c>
      <c r="E84" s="2"/>
      <c r="F84" s="5" t="s">
        <v>29</v>
      </c>
      <c r="G84" s="5">
        <v>24</v>
      </c>
      <c r="H84" s="2" t="s">
        <v>211</v>
      </c>
      <c r="I84" s="2" t="s">
        <v>212</v>
      </c>
      <c r="J84" s="5">
        <v>2024</v>
      </c>
      <c r="K84" s="5" t="s">
        <v>25</v>
      </c>
      <c r="L84" s="6">
        <v>45391</v>
      </c>
      <c r="M84" s="6" t="s">
        <v>285</v>
      </c>
      <c r="N84" s="6" t="s">
        <v>268</v>
      </c>
      <c r="O84" s="7">
        <v>5</v>
      </c>
      <c r="P84" s="7">
        <v>2</v>
      </c>
      <c r="Q84" s="8">
        <v>125403.9</v>
      </c>
      <c r="R84" s="9">
        <v>87709.57</v>
      </c>
    </row>
    <row r="85" spans="1:18" ht="94.5" customHeight="1" x14ac:dyDescent="0.25">
      <c r="A85" s="5" t="s">
        <v>286</v>
      </c>
      <c r="B85" s="2" t="s">
        <v>287</v>
      </c>
      <c r="C85" s="2" t="s">
        <v>33</v>
      </c>
      <c r="D85" s="2" t="s">
        <v>21</v>
      </c>
      <c r="E85" s="2"/>
      <c r="F85" s="5" t="s">
        <v>29</v>
      </c>
      <c r="G85" s="5">
        <v>12</v>
      </c>
      <c r="H85" s="2" t="s">
        <v>199</v>
      </c>
      <c r="I85" s="2" t="s">
        <v>200</v>
      </c>
      <c r="J85" s="5">
        <v>2024</v>
      </c>
      <c r="K85" s="5" t="s">
        <v>25</v>
      </c>
      <c r="L85" s="6">
        <v>45322</v>
      </c>
      <c r="M85" s="6" t="s">
        <v>288</v>
      </c>
      <c r="N85" s="6"/>
      <c r="O85" s="7">
        <v>2</v>
      </c>
      <c r="P85" s="7"/>
      <c r="Q85" s="8">
        <v>29040</v>
      </c>
      <c r="R85" s="9">
        <v>17409.48</v>
      </c>
    </row>
    <row r="86" spans="1:18" ht="94.5" customHeight="1" x14ac:dyDescent="0.25">
      <c r="A86" s="5" t="s">
        <v>289</v>
      </c>
      <c r="B86" s="2" t="s">
        <v>290</v>
      </c>
      <c r="C86" s="2" t="s">
        <v>20</v>
      </c>
      <c r="D86" s="2" t="s">
        <v>21</v>
      </c>
      <c r="E86" s="2"/>
      <c r="F86" s="5" t="s">
        <v>29</v>
      </c>
      <c r="G86" s="5">
        <v>36</v>
      </c>
      <c r="H86" s="2" t="s">
        <v>211</v>
      </c>
      <c r="I86" s="2" t="s">
        <v>212</v>
      </c>
      <c r="J86" s="5">
        <v>2024</v>
      </c>
      <c r="K86" s="5" t="s">
        <v>25</v>
      </c>
      <c r="L86" s="6">
        <v>45455</v>
      </c>
      <c r="M86" s="6" t="s">
        <v>213</v>
      </c>
      <c r="N86" s="6" t="s">
        <v>214</v>
      </c>
      <c r="O86" s="7">
        <v>3</v>
      </c>
      <c r="P86" s="7">
        <v>3</v>
      </c>
      <c r="Q86" s="8">
        <v>109656</v>
      </c>
      <c r="R86" s="9">
        <v>84470.1</v>
      </c>
    </row>
    <row r="87" spans="1:18" ht="94.5" customHeight="1" x14ac:dyDescent="0.25">
      <c r="A87" s="5" t="s">
        <v>291</v>
      </c>
      <c r="B87" s="2" t="s">
        <v>292</v>
      </c>
      <c r="C87" s="2" t="s">
        <v>20</v>
      </c>
      <c r="D87" s="2" t="s">
        <v>21</v>
      </c>
      <c r="E87" s="2"/>
      <c r="F87" s="5" t="s">
        <v>22</v>
      </c>
      <c r="G87" s="5">
        <v>12</v>
      </c>
      <c r="H87" s="2" t="s">
        <v>199</v>
      </c>
      <c r="I87" s="2" t="s">
        <v>200</v>
      </c>
      <c r="J87" s="5">
        <v>2024</v>
      </c>
      <c r="K87" s="5" t="s">
        <v>25</v>
      </c>
      <c r="L87" s="6">
        <v>45351</v>
      </c>
      <c r="M87" s="6" t="s">
        <v>293</v>
      </c>
      <c r="N87" s="6"/>
      <c r="O87" s="7">
        <v>2</v>
      </c>
      <c r="P87" s="7"/>
      <c r="Q87" s="8">
        <v>65245.48</v>
      </c>
      <c r="R87" s="9">
        <v>40321.440000000002</v>
      </c>
    </row>
    <row r="88" spans="1:18" ht="94.5" customHeight="1" x14ac:dyDescent="0.25">
      <c r="A88" s="5" t="s">
        <v>294</v>
      </c>
      <c r="B88" s="2" t="s">
        <v>295</v>
      </c>
      <c r="C88" s="2" t="s">
        <v>33</v>
      </c>
      <c r="D88" s="2" t="s">
        <v>21</v>
      </c>
      <c r="E88" s="2"/>
      <c r="F88" s="5" t="s">
        <v>29</v>
      </c>
      <c r="G88" s="5">
        <v>2</v>
      </c>
      <c r="H88" s="2" t="s">
        <v>195</v>
      </c>
      <c r="I88" s="2"/>
      <c r="J88" s="5">
        <v>2024</v>
      </c>
      <c r="K88" s="5" t="s">
        <v>25</v>
      </c>
      <c r="L88" s="6">
        <v>45320</v>
      </c>
      <c r="M88" s="6" t="s">
        <v>296</v>
      </c>
      <c r="N88" s="6"/>
      <c r="O88" s="7">
        <v>1</v>
      </c>
      <c r="P88" s="7"/>
      <c r="Q88" s="8">
        <v>48400</v>
      </c>
      <c r="R88" s="9">
        <v>48400</v>
      </c>
    </row>
    <row r="89" spans="1:18" ht="94.5" customHeight="1" x14ac:dyDescent="0.25">
      <c r="A89" s="5" t="s">
        <v>297</v>
      </c>
      <c r="B89" s="2" t="s">
        <v>298</v>
      </c>
      <c r="C89" s="2" t="s">
        <v>20</v>
      </c>
      <c r="D89" s="2" t="s">
        <v>21</v>
      </c>
      <c r="E89" s="2"/>
      <c r="F89" s="5" t="s">
        <v>29</v>
      </c>
      <c r="G89" s="5">
        <v>36</v>
      </c>
      <c r="H89" s="2" t="s">
        <v>211</v>
      </c>
      <c r="I89" s="2" t="s">
        <v>212</v>
      </c>
      <c r="J89" s="5">
        <v>2024</v>
      </c>
      <c r="K89" s="5" t="s">
        <v>25</v>
      </c>
      <c r="L89" s="6">
        <v>45359</v>
      </c>
      <c r="M89" s="6" t="s">
        <v>299</v>
      </c>
      <c r="N89" s="6" t="s">
        <v>214</v>
      </c>
      <c r="O89" s="7">
        <v>7</v>
      </c>
      <c r="P89" s="7">
        <v>6</v>
      </c>
      <c r="Q89" s="8">
        <v>113886</v>
      </c>
      <c r="R89" s="9">
        <v>52522.47</v>
      </c>
    </row>
    <row r="90" spans="1:18" ht="94.5" customHeight="1" x14ac:dyDescent="0.25">
      <c r="A90" s="5" t="s">
        <v>300</v>
      </c>
      <c r="B90" s="2" t="s">
        <v>301</v>
      </c>
      <c r="C90" s="2" t="s">
        <v>20</v>
      </c>
      <c r="D90" s="2" t="s">
        <v>21</v>
      </c>
      <c r="E90" s="2"/>
      <c r="F90" s="5" t="s">
        <v>29</v>
      </c>
      <c r="G90" s="5">
        <v>36</v>
      </c>
      <c r="H90" s="2" t="s">
        <v>211</v>
      </c>
      <c r="I90" s="2" t="s">
        <v>212</v>
      </c>
      <c r="J90" s="5">
        <v>2024</v>
      </c>
      <c r="K90" s="5" t="s">
        <v>25</v>
      </c>
      <c r="L90" s="6">
        <v>45369</v>
      </c>
      <c r="M90" s="6" t="s">
        <v>302</v>
      </c>
      <c r="N90" s="6" t="s">
        <v>214</v>
      </c>
      <c r="O90" s="7">
        <v>6</v>
      </c>
      <c r="P90" s="7">
        <v>4</v>
      </c>
      <c r="Q90" s="8">
        <v>112320</v>
      </c>
      <c r="R90" s="9">
        <v>50731.67</v>
      </c>
    </row>
    <row r="91" spans="1:18" ht="94.5" customHeight="1" x14ac:dyDescent="0.25">
      <c r="A91" s="5" t="s">
        <v>303</v>
      </c>
      <c r="B91" s="2" t="s">
        <v>304</v>
      </c>
      <c r="C91" s="2" t="s">
        <v>20</v>
      </c>
      <c r="D91" s="2" t="s">
        <v>220</v>
      </c>
      <c r="E91" s="2"/>
      <c r="F91" s="5" t="s">
        <v>29</v>
      </c>
      <c r="G91" s="5">
        <v>24</v>
      </c>
      <c r="H91" s="2" t="s">
        <v>199</v>
      </c>
      <c r="I91" s="2" t="s">
        <v>200</v>
      </c>
      <c r="J91" s="5">
        <v>2024</v>
      </c>
      <c r="K91" s="5" t="s">
        <v>25</v>
      </c>
      <c r="L91" s="6">
        <v>45335</v>
      </c>
      <c r="M91" s="6" t="s">
        <v>305</v>
      </c>
      <c r="N91" s="6"/>
      <c r="O91" s="7">
        <v>3</v>
      </c>
      <c r="P91" s="7"/>
      <c r="Q91" s="8">
        <v>56952</v>
      </c>
      <c r="R91" s="9">
        <v>47880</v>
      </c>
    </row>
    <row r="92" spans="1:18" ht="94.5" customHeight="1" x14ac:dyDescent="0.25">
      <c r="A92" s="5" t="s">
        <v>306</v>
      </c>
      <c r="B92" s="2" t="s">
        <v>307</v>
      </c>
      <c r="C92" s="2" t="s">
        <v>225</v>
      </c>
      <c r="D92" s="2" t="s">
        <v>21</v>
      </c>
      <c r="E92" s="2"/>
      <c r="F92" s="5" t="s">
        <v>29</v>
      </c>
      <c r="G92" s="5">
        <v>4.5</v>
      </c>
      <c r="H92" s="2" t="s">
        <v>211</v>
      </c>
      <c r="I92" s="2" t="s">
        <v>212</v>
      </c>
      <c r="J92" s="5">
        <v>2024</v>
      </c>
      <c r="K92" s="5" t="s">
        <v>25</v>
      </c>
      <c r="L92" s="6">
        <v>45321</v>
      </c>
      <c r="M92" s="6" t="s">
        <v>308</v>
      </c>
      <c r="N92" s="6" t="s">
        <v>214</v>
      </c>
      <c r="O92" s="7">
        <v>4</v>
      </c>
      <c r="P92" s="7">
        <v>4</v>
      </c>
      <c r="Q92" s="8">
        <v>473976.36</v>
      </c>
      <c r="R92" s="9">
        <v>350222.4</v>
      </c>
    </row>
    <row r="93" spans="1:18" ht="94.5" customHeight="1" x14ac:dyDescent="0.25">
      <c r="A93" s="5" t="s">
        <v>309</v>
      </c>
      <c r="B93" s="2" t="s">
        <v>310</v>
      </c>
      <c r="C93" s="2" t="s">
        <v>20</v>
      </c>
      <c r="D93" s="2" t="s">
        <v>21</v>
      </c>
      <c r="E93" s="2"/>
      <c r="F93" s="5" t="s">
        <v>29</v>
      </c>
      <c r="G93" s="5">
        <v>36</v>
      </c>
      <c r="H93" s="2" t="s">
        <v>211</v>
      </c>
      <c r="I93" s="2" t="s">
        <v>212</v>
      </c>
      <c r="J93" s="5">
        <v>2024</v>
      </c>
      <c r="K93" s="5" t="s">
        <v>25</v>
      </c>
      <c r="L93" s="6">
        <v>45281</v>
      </c>
      <c r="M93" s="6" t="s">
        <v>188</v>
      </c>
      <c r="N93" s="6" t="s">
        <v>214</v>
      </c>
      <c r="O93" s="7">
        <v>3</v>
      </c>
      <c r="P93" s="7">
        <v>2</v>
      </c>
      <c r="Q93" s="8">
        <v>120078</v>
      </c>
      <c r="R93" s="9">
        <v>97042</v>
      </c>
    </row>
    <row r="94" spans="1:18" ht="94.5" customHeight="1" x14ac:dyDescent="0.25">
      <c r="A94" s="5" t="s">
        <v>311</v>
      </c>
      <c r="B94" s="2" t="s">
        <v>312</v>
      </c>
      <c r="C94" s="2" t="s">
        <v>20</v>
      </c>
      <c r="D94" s="2" t="s">
        <v>21</v>
      </c>
      <c r="E94" s="2"/>
      <c r="F94" s="5" t="s">
        <v>29</v>
      </c>
      <c r="G94" s="5">
        <v>36</v>
      </c>
      <c r="H94" s="2" t="s">
        <v>211</v>
      </c>
      <c r="I94" s="2" t="s">
        <v>212</v>
      </c>
      <c r="J94" s="5">
        <v>2024</v>
      </c>
      <c r="K94" s="5" t="s">
        <v>25</v>
      </c>
      <c r="L94" s="6">
        <v>45264</v>
      </c>
      <c r="M94" s="6" t="s">
        <v>191</v>
      </c>
      <c r="N94" s="6" t="s">
        <v>214</v>
      </c>
      <c r="O94" s="7">
        <v>7</v>
      </c>
      <c r="P94" s="7">
        <v>5</v>
      </c>
      <c r="Q94" s="8">
        <v>93960</v>
      </c>
      <c r="R94" s="9">
        <v>54280.6</v>
      </c>
    </row>
    <row r="95" spans="1:18" ht="94.5" customHeight="1" x14ac:dyDescent="0.25">
      <c r="A95" s="5" t="s">
        <v>313</v>
      </c>
      <c r="B95" s="2" t="s">
        <v>314</v>
      </c>
      <c r="C95" s="2" t="s">
        <v>225</v>
      </c>
      <c r="D95" s="2" t="s">
        <v>21</v>
      </c>
      <c r="E95" s="2"/>
      <c r="F95" s="5" t="s">
        <v>29</v>
      </c>
      <c r="G95" s="5">
        <v>6</v>
      </c>
      <c r="H95" s="2" t="s">
        <v>211</v>
      </c>
      <c r="I95" s="2" t="s">
        <v>212</v>
      </c>
      <c r="J95" s="5">
        <v>2024</v>
      </c>
      <c r="K95" s="5" t="s">
        <v>25</v>
      </c>
      <c r="L95" s="6">
        <v>45322</v>
      </c>
      <c r="M95" s="6" t="s">
        <v>52</v>
      </c>
      <c r="N95" s="6" t="s">
        <v>214</v>
      </c>
      <c r="O95" s="7">
        <v>5</v>
      </c>
      <c r="P95" s="7">
        <v>5</v>
      </c>
      <c r="Q95" s="8">
        <v>863790.28</v>
      </c>
      <c r="R95" s="9">
        <v>603648.43000000005</v>
      </c>
    </row>
    <row r="96" spans="1:18" ht="94.5" customHeight="1" x14ac:dyDescent="0.25">
      <c r="A96" s="5" t="s">
        <v>315</v>
      </c>
      <c r="B96" s="2" t="s">
        <v>316</v>
      </c>
      <c r="C96" s="2" t="s">
        <v>225</v>
      </c>
      <c r="D96" s="2" t="s">
        <v>21</v>
      </c>
      <c r="E96" s="2"/>
      <c r="F96" s="5" t="s">
        <v>29</v>
      </c>
      <c r="G96" s="5">
        <v>5</v>
      </c>
      <c r="H96" s="2" t="s">
        <v>211</v>
      </c>
      <c r="I96" s="2" t="s">
        <v>212</v>
      </c>
      <c r="J96" s="5">
        <v>2024</v>
      </c>
      <c r="K96" s="5" t="s">
        <v>25</v>
      </c>
      <c r="L96" s="6" t="s">
        <v>317</v>
      </c>
      <c r="M96" s="6" t="s">
        <v>142</v>
      </c>
      <c r="N96" s="6" t="s">
        <v>214</v>
      </c>
      <c r="O96" s="7">
        <v>3</v>
      </c>
      <c r="P96" s="7">
        <v>3</v>
      </c>
      <c r="Q96" s="8">
        <v>1003661.12</v>
      </c>
      <c r="R96" s="9">
        <v>772074.38</v>
      </c>
    </row>
    <row r="97" spans="1:18" ht="94.5" customHeight="1" x14ac:dyDescent="0.25">
      <c r="A97" s="5" t="s">
        <v>318</v>
      </c>
      <c r="B97" s="2" t="s">
        <v>319</v>
      </c>
      <c r="C97" s="2" t="s">
        <v>33</v>
      </c>
      <c r="D97" s="2" t="s">
        <v>21</v>
      </c>
      <c r="E97" s="2"/>
      <c r="F97" s="5" t="s">
        <v>29</v>
      </c>
      <c r="G97" s="5">
        <v>24</v>
      </c>
      <c r="H97" s="2" t="s">
        <v>211</v>
      </c>
      <c r="I97" s="2" t="s">
        <v>212</v>
      </c>
      <c r="J97" s="5">
        <v>2024</v>
      </c>
      <c r="K97" s="5" t="s">
        <v>25</v>
      </c>
      <c r="L97" s="6">
        <v>45322</v>
      </c>
      <c r="M97" s="6" t="s">
        <v>320</v>
      </c>
      <c r="N97" s="6" t="s">
        <v>268</v>
      </c>
      <c r="O97" s="7">
        <v>1</v>
      </c>
      <c r="P97" s="7">
        <v>0</v>
      </c>
      <c r="Q97" s="8">
        <v>1698840</v>
      </c>
      <c r="R97" s="9">
        <v>1555092</v>
      </c>
    </row>
    <row r="98" spans="1:18" ht="94.5" customHeight="1" x14ac:dyDescent="0.25">
      <c r="A98" s="5" t="s">
        <v>321</v>
      </c>
      <c r="B98" s="2" t="s">
        <v>322</v>
      </c>
      <c r="C98" s="2" t="s">
        <v>33</v>
      </c>
      <c r="D98" s="2" t="s">
        <v>21</v>
      </c>
      <c r="E98" s="2"/>
      <c r="F98" s="5" t="s">
        <v>29</v>
      </c>
      <c r="G98" s="5">
        <v>24</v>
      </c>
      <c r="H98" s="2" t="s">
        <v>211</v>
      </c>
      <c r="I98" s="2" t="s">
        <v>212</v>
      </c>
      <c r="J98" s="5">
        <v>2024</v>
      </c>
      <c r="K98" s="5" t="s">
        <v>25</v>
      </c>
      <c r="L98" s="6">
        <v>45316</v>
      </c>
      <c r="M98" s="6" t="s">
        <v>242</v>
      </c>
      <c r="N98" s="6" t="s">
        <v>214</v>
      </c>
      <c r="O98" s="7">
        <v>1</v>
      </c>
      <c r="P98" s="7">
        <v>1</v>
      </c>
      <c r="Q98" s="8">
        <v>1173700</v>
      </c>
      <c r="R98" s="9">
        <v>1056330</v>
      </c>
    </row>
    <row r="99" spans="1:18" ht="94.5" customHeight="1" x14ac:dyDescent="0.25">
      <c r="A99" s="5" t="s">
        <v>323</v>
      </c>
      <c r="B99" s="2" t="s">
        <v>324</v>
      </c>
      <c r="C99" s="2" t="s">
        <v>20</v>
      </c>
      <c r="D99" s="2" t="s">
        <v>21</v>
      </c>
      <c r="E99" s="2"/>
      <c r="F99" s="5" t="s">
        <v>29</v>
      </c>
      <c r="G99" s="5">
        <v>24</v>
      </c>
      <c r="H99" s="2" t="s">
        <v>211</v>
      </c>
      <c r="I99" s="2" t="s">
        <v>212</v>
      </c>
      <c r="J99" s="5">
        <v>2024</v>
      </c>
      <c r="K99" s="5" t="s">
        <v>25</v>
      </c>
      <c r="L99" s="6">
        <v>45322</v>
      </c>
      <c r="M99" s="6" t="s">
        <v>325</v>
      </c>
      <c r="N99" s="6" t="s">
        <v>268</v>
      </c>
      <c r="O99" s="7">
        <v>10</v>
      </c>
      <c r="P99" s="7">
        <v>6</v>
      </c>
      <c r="Q99" s="8">
        <v>111415.76</v>
      </c>
      <c r="R99" s="9">
        <v>78458.98</v>
      </c>
    </row>
    <row r="100" spans="1:18" ht="94.5" customHeight="1" x14ac:dyDescent="0.25">
      <c r="A100" s="5" t="s">
        <v>326</v>
      </c>
      <c r="B100" s="2" t="s">
        <v>327</v>
      </c>
      <c r="C100" s="2" t="s">
        <v>58</v>
      </c>
      <c r="D100" s="2" t="s">
        <v>21</v>
      </c>
      <c r="E100" s="2"/>
      <c r="F100" s="5" t="s">
        <v>29</v>
      </c>
      <c r="G100" s="5">
        <v>28</v>
      </c>
      <c r="H100" s="2" t="s">
        <v>211</v>
      </c>
      <c r="I100" s="2" t="s">
        <v>212</v>
      </c>
      <c r="J100" s="5">
        <v>2024</v>
      </c>
      <c r="K100" s="5" t="s">
        <v>25</v>
      </c>
      <c r="L100" s="6" t="s">
        <v>317</v>
      </c>
      <c r="M100" s="6" t="s">
        <v>328</v>
      </c>
      <c r="N100" s="6" t="s">
        <v>268</v>
      </c>
      <c r="O100" s="7">
        <v>1</v>
      </c>
      <c r="P100" s="7">
        <v>0</v>
      </c>
      <c r="Q100" s="8">
        <v>4498778.0599999996</v>
      </c>
      <c r="R100" s="9">
        <v>4183863.6</v>
      </c>
    </row>
    <row r="101" spans="1:18" ht="94.5" customHeight="1" x14ac:dyDescent="0.25">
      <c r="A101" s="5" t="s">
        <v>329</v>
      </c>
      <c r="B101" s="2" t="s">
        <v>330</v>
      </c>
      <c r="C101" s="2" t="s">
        <v>33</v>
      </c>
      <c r="D101" s="2" t="s">
        <v>21</v>
      </c>
      <c r="E101" s="2"/>
      <c r="F101" s="5" t="s">
        <v>194</v>
      </c>
      <c r="G101" s="5">
        <v>0.5</v>
      </c>
      <c r="H101" s="2" t="s">
        <v>204</v>
      </c>
      <c r="I101" s="2" t="s">
        <v>200</v>
      </c>
      <c r="J101" s="5">
        <v>2024</v>
      </c>
      <c r="K101" s="5" t="s">
        <v>25</v>
      </c>
      <c r="L101" s="6">
        <v>45296</v>
      </c>
      <c r="M101" s="6" t="s">
        <v>331</v>
      </c>
      <c r="N101" s="6"/>
      <c r="O101" s="7">
        <v>2</v>
      </c>
      <c r="P101" s="7"/>
      <c r="Q101" s="8">
        <v>4235</v>
      </c>
      <c r="R101" s="9">
        <v>2854.39</v>
      </c>
    </row>
    <row r="102" spans="1:18" ht="94.5" customHeight="1" x14ac:dyDescent="0.25">
      <c r="A102" s="5" t="s">
        <v>332</v>
      </c>
      <c r="B102" s="2" t="s">
        <v>333</v>
      </c>
      <c r="C102" s="2" t="s">
        <v>20</v>
      </c>
      <c r="D102" s="2" t="s">
        <v>21</v>
      </c>
      <c r="E102" s="2"/>
      <c r="F102" s="5" t="s">
        <v>194</v>
      </c>
      <c r="G102" s="5">
        <v>1</v>
      </c>
      <c r="H102" s="2" t="s">
        <v>334</v>
      </c>
      <c r="I102" s="2" t="s">
        <v>200</v>
      </c>
      <c r="J102" s="5">
        <v>2024</v>
      </c>
      <c r="K102" s="5" t="s">
        <v>25</v>
      </c>
      <c r="L102" s="6">
        <v>45334</v>
      </c>
      <c r="M102" s="6" t="s">
        <v>335</v>
      </c>
      <c r="N102" s="6"/>
      <c r="O102" s="7">
        <v>1</v>
      </c>
      <c r="P102" s="7"/>
      <c r="Q102" s="8">
        <v>4409.24</v>
      </c>
      <c r="R102" s="9">
        <v>3047.39</v>
      </c>
    </row>
    <row r="103" spans="1:18" ht="94.5" customHeight="1" x14ac:dyDescent="0.25">
      <c r="A103" s="5" t="s">
        <v>336</v>
      </c>
      <c r="B103" s="2" t="s">
        <v>337</v>
      </c>
      <c r="C103" s="2" t="s">
        <v>20</v>
      </c>
      <c r="D103" s="2" t="s">
        <v>21</v>
      </c>
      <c r="E103" s="2"/>
      <c r="F103" s="5" t="s">
        <v>194</v>
      </c>
      <c r="G103" s="5">
        <v>36</v>
      </c>
      <c r="H103" s="2" t="s">
        <v>204</v>
      </c>
      <c r="I103" s="2" t="s">
        <v>200</v>
      </c>
      <c r="J103" s="5">
        <v>2024</v>
      </c>
      <c r="K103" s="5" t="s">
        <v>25</v>
      </c>
      <c r="L103" s="6">
        <v>45330</v>
      </c>
      <c r="M103" s="6" t="s">
        <v>338</v>
      </c>
      <c r="N103" s="6"/>
      <c r="O103" s="7">
        <v>1</v>
      </c>
      <c r="P103" s="7"/>
      <c r="Q103" s="8">
        <v>2393985</v>
      </c>
      <c r="R103" s="8">
        <v>2393985</v>
      </c>
    </row>
    <row r="104" spans="1:18" ht="94.5" customHeight="1" x14ac:dyDescent="0.25">
      <c r="A104" s="5" t="s">
        <v>339</v>
      </c>
      <c r="B104" s="2" t="s">
        <v>340</v>
      </c>
      <c r="C104" s="2" t="s">
        <v>33</v>
      </c>
      <c r="D104" s="2" t="s">
        <v>21</v>
      </c>
      <c r="E104" s="2"/>
      <c r="F104" s="5" t="s">
        <v>228</v>
      </c>
      <c r="G104" s="5">
        <v>36</v>
      </c>
      <c r="H104" s="2" t="s">
        <v>204</v>
      </c>
      <c r="I104" s="2" t="s">
        <v>200</v>
      </c>
      <c r="J104" s="5">
        <v>2024</v>
      </c>
      <c r="K104" s="5" t="s">
        <v>25</v>
      </c>
      <c r="L104" s="6">
        <v>45366</v>
      </c>
      <c r="M104" s="6" t="s">
        <v>341</v>
      </c>
      <c r="N104" s="6"/>
      <c r="O104" s="7">
        <v>4</v>
      </c>
      <c r="P104" s="7"/>
      <c r="Q104" s="8">
        <v>940200</v>
      </c>
      <c r="R104" s="9">
        <v>762300</v>
      </c>
    </row>
    <row r="105" spans="1:18" ht="94.5" customHeight="1" x14ac:dyDescent="0.25">
      <c r="A105" s="5" t="s">
        <v>342</v>
      </c>
      <c r="B105" s="2" t="s">
        <v>343</v>
      </c>
      <c r="C105" s="2" t="s">
        <v>132</v>
      </c>
      <c r="D105" s="2" t="s">
        <v>21</v>
      </c>
      <c r="E105" s="2"/>
      <c r="F105" s="5" t="s">
        <v>194</v>
      </c>
      <c r="G105" s="5">
        <v>1</v>
      </c>
      <c r="H105" s="2" t="s">
        <v>334</v>
      </c>
      <c r="I105" s="2" t="s">
        <v>200</v>
      </c>
      <c r="J105" s="5">
        <v>2024</v>
      </c>
      <c r="K105" s="5" t="s">
        <v>25</v>
      </c>
      <c r="L105" s="6">
        <v>45386</v>
      </c>
      <c r="M105" s="6" t="s">
        <v>344</v>
      </c>
      <c r="N105" s="6"/>
      <c r="O105" s="7">
        <v>19</v>
      </c>
      <c r="P105" s="7"/>
      <c r="Q105" s="8">
        <v>11374</v>
      </c>
      <c r="R105" s="9">
        <v>6056.66</v>
      </c>
    </row>
    <row r="106" spans="1:18" ht="94.5" customHeight="1" x14ac:dyDescent="0.25">
      <c r="A106" s="5" t="s">
        <v>345</v>
      </c>
      <c r="B106" s="2" t="s">
        <v>346</v>
      </c>
      <c r="C106" s="2" t="s">
        <v>33</v>
      </c>
      <c r="D106" s="2" t="s">
        <v>21</v>
      </c>
      <c r="E106" s="2"/>
      <c r="F106" s="5" t="s">
        <v>194</v>
      </c>
      <c r="G106" s="5">
        <v>36</v>
      </c>
      <c r="H106" s="2" t="s">
        <v>204</v>
      </c>
      <c r="I106" s="2" t="s">
        <v>200</v>
      </c>
      <c r="J106" s="5">
        <v>2024</v>
      </c>
      <c r="K106" s="5" t="s">
        <v>25</v>
      </c>
      <c r="L106" s="6">
        <v>45404</v>
      </c>
      <c r="M106" s="6" t="s">
        <v>347</v>
      </c>
      <c r="N106" s="6"/>
      <c r="O106" s="7">
        <v>2</v>
      </c>
      <c r="P106" s="7"/>
      <c r="Q106" s="8">
        <v>83490</v>
      </c>
      <c r="R106" s="9">
        <v>65857.78</v>
      </c>
    </row>
    <row r="107" spans="1:18" ht="94.5" customHeight="1" x14ac:dyDescent="0.25">
      <c r="A107" s="5" t="s">
        <v>348</v>
      </c>
      <c r="B107" s="2" t="s">
        <v>349</v>
      </c>
      <c r="C107" s="2" t="s">
        <v>33</v>
      </c>
      <c r="D107" s="2" t="s">
        <v>21</v>
      </c>
      <c r="E107" s="2"/>
      <c r="F107" s="5" t="s">
        <v>194</v>
      </c>
      <c r="G107" s="5">
        <v>12</v>
      </c>
      <c r="H107" s="2" t="s">
        <v>204</v>
      </c>
      <c r="I107" s="2" t="s">
        <v>200</v>
      </c>
      <c r="J107" s="5">
        <v>2024</v>
      </c>
      <c r="K107" s="5" t="s">
        <v>25</v>
      </c>
      <c r="L107" s="6">
        <v>45386</v>
      </c>
      <c r="M107" s="6" t="s">
        <v>320</v>
      </c>
      <c r="N107" s="6"/>
      <c r="O107" s="7">
        <v>2</v>
      </c>
      <c r="P107" s="7"/>
      <c r="Q107" s="8">
        <v>169400</v>
      </c>
      <c r="R107" s="8">
        <v>158515.18</v>
      </c>
    </row>
    <row r="108" spans="1:18" ht="94.5" customHeight="1" x14ac:dyDescent="0.25">
      <c r="A108" s="5" t="s">
        <v>350</v>
      </c>
      <c r="B108" s="2" t="s">
        <v>351</v>
      </c>
      <c r="C108" s="2" t="s">
        <v>20</v>
      </c>
      <c r="D108" s="2" t="s">
        <v>21</v>
      </c>
      <c r="E108" s="2"/>
      <c r="F108" s="5" t="s">
        <v>194</v>
      </c>
      <c r="G108" s="5">
        <v>1</v>
      </c>
      <c r="H108" s="2" t="s">
        <v>334</v>
      </c>
      <c r="I108" s="2" t="s">
        <v>200</v>
      </c>
      <c r="J108" s="5">
        <v>2024</v>
      </c>
      <c r="K108" s="5" t="s">
        <v>25</v>
      </c>
      <c r="L108" s="6">
        <v>45418</v>
      </c>
      <c r="M108" s="6" t="s">
        <v>335</v>
      </c>
      <c r="N108" s="6"/>
      <c r="O108" s="7">
        <v>1</v>
      </c>
      <c r="P108" s="7"/>
      <c r="Q108" s="8">
        <v>363.58</v>
      </c>
      <c r="R108" s="9">
        <v>257.29000000000002</v>
      </c>
    </row>
    <row r="109" spans="1:18" ht="94.5" customHeight="1" x14ac:dyDescent="0.25">
      <c r="A109" s="11" t="s">
        <v>352</v>
      </c>
      <c r="B109" s="3" t="s">
        <v>353</v>
      </c>
      <c r="C109" s="2" t="s">
        <v>33</v>
      </c>
      <c r="D109" s="2" t="s">
        <v>21</v>
      </c>
      <c r="E109" s="2"/>
      <c r="F109" s="5" t="s">
        <v>194</v>
      </c>
      <c r="G109" s="11">
        <v>24</v>
      </c>
      <c r="H109" s="2" t="s">
        <v>204</v>
      </c>
      <c r="I109" s="2" t="s">
        <v>200</v>
      </c>
      <c r="J109" s="5">
        <v>2024</v>
      </c>
      <c r="K109" s="5" t="s">
        <v>25</v>
      </c>
      <c r="L109" s="12">
        <v>45434</v>
      </c>
      <c r="M109" s="12" t="s">
        <v>354</v>
      </c>
      <c r="N109" s="12"/>
      <c r="O109" s="13">
        <v>5</v>
      </c>
      <c r="P109" s="13"/>
      <c r="Q109" s="19">
        <v>5608175.7599999998</v>
      </c>
      <c r="R109" s="14">
        <v>5430363.4900000002</v>
      </c>
    </row>
    <row r="110" spans="1:18" ht="94.5" customHeight="1" x14ac:dyDescent="0.25">
      <c r="A110" s="11" t="s">
        <v>355</v>
      </c>
      <c r="B110" s="3" t="s">
        <v>356</v>
      </c>
      <c r="C110" s="2" t="s">
        <v>33</v>
      </c>
      <c r="D110" s="2" t="s">
        <v>21</v>
      </c>
      <c r="E110" s="2"/>
      <c r="F110" s="5" t="s">
        <v>194</v>
      </c>
      <c r="G110" s="11">
        <v>12</v>
      </c>
      <c r="H110" s="2" t="s">
        <v>204</v>
      </c>
      <c r="I110" s="2" t="s">
        <v>200</v>
      </c>
      <c r="J110" s="5">
        <v>2024</v>
      </c>
      <c r="K110" s="5" t="s">
        <v>25</v>
      </c>
      <c r="L110" s="12">
        <v>45637</v>
      </c>
      <c r="M110" s="12" t="s">
        <v>357</v>
      </c>
      <c r="N110" s="12"/>
      <c r="O110" s="13">
        <v>1</v>
      </c>
      <c r="P110" s="13"/>
      <c r="Q110" s="19">
        <v>3607191.5</v>
      </c>
      <c r="R110" s="8">
        <v>3207244.74</v>
      </c>
    </row>
    <row r="111" spans="1:18" ht="94.5" customHeight="1" x14ac:dyDescent="0.25">
      <c r="A111" s="5" t="s">
        <v>358</v>
      </c>
      <c r="B111" s="2" t="s">
        <v>359</v>
      </c>
      <c r="C111" s="2" t="s">
        <v>33</v>
      </c>
      <c r="D111" s="2" t="s">
        <v>21</v>
      </c>
      <c r="E111" s="2"/>
      <c r="F111" s="5" t="s">
        <v>194</v>
      </c>
      <c r="G111" s="5">
        <v>2</v>
      </c>
      <c r="H111" s="2" t="s">
        <v>334</v>
      </c>
      <c r="I111" s="2" t="s">
        <v>200</v>
      </c>
      <c r="J111" s="5">
        <v>2024</v>
      </c>
      <c r="K111" s="5" t="s">
        <v>25</v>
      </c>
      <c r="L111" s="6">
        <v>45454</v>
      </c>
      <c r="M111" s="6" t="s">
        <v>360</v>
      </c>
      <c r="N111" s="6"/>
      <c r="O111" s="7">
        <v>4</v>
      </c>
      <c r="P111" s="7"/>
      <c r="Q111" s="8">
        <v>378730</v>
      </c>
      <c r="R111" s="9">
        <v>260924.4</v>
      </c>
    </row>
    <row r="112" spans="1:18" ht="94.5" customHeight="1" x14ac:dyDescent="0.25">
      <c r="A112" s="5" t="s">
        <v>361</v>
      </c>
      <c r="B112" s="2" t="s">
        <v>362</v>
      </c>
      <c r="C112" s="2" t="s">
        <v>33</v>
      </c>
      <c r="D112" s="2" t="s">
        <v>21</v>
      </c>
      <c r="E112" s="2"/>
      <c r="F112" s="5" t="s">
        <v>194</v>
      </c>
      <c r="G112" s="5">
        <v>17</v>
      </c>
      <c r="H112" s="2" t="s">
        <v>204</v>
      </c>
      <c r="I112" s="2" t="s">
        <v>200</v>
      </c>
      <c r="J112" s="5">
        <v>2024</v>
      </c>
      <c r="K112" s="5" t="s">
        <v>25</v>
      </c>
      <c r="L112" s="6">
        <v>45497</v>
      </c>
      <c r="M112" s="6" t="s">
        <v>320</v>
      </c>
      <c r="N112" s="6"/>
      <c r="O112" s="7">
        <v>1</v>
      </c>
      <c r="P112" s="7"/>
      <c r="Q112" s="8">
        <v>29464.22</v>
      </c>
      <c r="R112" s="8">
        <v>29464.22</v>
      </c>
    </row>
    <row r="113" spans="1:18" ht="94.5" customHeight="1" x14ac:dyDescent="0.25">
      <c r="A113" s="5" t="s">
        <v>363</v>
      </c>
      <c r="B113" s="2" t="s">
        <v>364</v>
      </c>
      <c r="C113" s="2" t="s">
        <v>33</v>
      </c>
      <c r="D113" s="2" t="s">
        <v>21</v>
      </c>
      <c r="E113" s="2"/>
      <c r="F113" s="5" t="s">
        <v>194</v>
      </c>
      <c r="G113" s="5">
        <v>36</v>
      </c>
      <c r="H113" s="2" t="s">
        <v>204</v>
      </c>
      <c r="I113" s="2" t="s">
        <v>200</v>
      </c>
      <c r="J113" s="5">
        <v>2024</v>
      </c>
      <c r="K113" s="5" t="s">
        <v>25</v>
      </c>
      <c r="L113" s="6">
        <v>45512</v>
      </c>
      <c r="M113" s="6" t="s">
        <v>365</v>
      </c>
      <c r="N113" s="6"/>
      <c r="O113" s="7">
        <v>3</v>
      </c>
      <c r="P113" s="7"/>
      <c r="Q113" s="8">
        <v>885357</v>
      </c>
      <c r="R113" s="9">
        <v>797783.66</v>
      </c>
    </row>
    <row r="114" spans="1:18" ht="94.5" customHeight="1" x14ac:dyDescent="0.25">
      <c r="A114" s="5" t="s">
        <v>366</v>
      </c>
      <c r="B114" s="2" t="s">
        <v>367</v>
      </c>
      <c r="C114" s="2" t="s">
        <v>33</v>
      </c>
      <c r="D114" s="2" t="s">
        <v>21</v>
      </c>
      <c r="E114" s="2"/>
      <c r="F114" s="5" t="s">
        <v>194</v>
      </c>
      <c r="G114" s="5">
        <v>29</v>
      </c>
      <c r="H114" s="2" t="s">
        <v>204</v>
      </c>
      <c r="I114" s="2" t="s">
        <v>200</v>
      </c>
      <c r="J114" s="5">
        <v>2024</v>
      </c>
      <c r="K114" s="5" t="s">
        <v>25</v>
      </c>
      <c r="L114" s="6">
        <v>45481</v>
      </c>
      <c r="M114" s="6" t="s">
        <v>368</v>
      </c>
      <c r="N114" s="6"/>
      <c r="O114" s="7">
        <v>1</v>
      </c>
      <c r="P114" s="7"/>
      <c r="Q114" s="8">
        <v>320650</v>
      </c>
      <c r="R114" s="9">
        <v>211227.38</v>
      </c>
    </row>
    <row r="115" spans="1:18" ht="94.5" customHeight="1" x14ac:dyDescent="0.25">
      <c r="A115" s="17" t="s">
        <v>369</v>
      </c>
      <c r="B115" s="2" t="s">
        <v>370</v>
      </c>
      <c r="C115" s="2" t="s">
        <v>58</v>
      </c>
      <c r="D115" s="2" t="s">
        <v>21</v>
      </c>
      <c r="E115" s="2"/>
      <c r="F115" s="5" t="s">
        <v>228</v>
      </c>
      <c r="G115" s="5">
        <v>12</v>
      </c>
      <c r="H115" s="2" t="s">
        <v>204</v>
      </c>
      <c r="I115" s="2" t="s">
        <v>200</v>
      </c>
      <c r="J115" s="5">
        <v>2024</v>
      </c>
      <c r="K115" s="5" t="s">
        <v>25</v>
      </c>
      <c r="L115" s="6">
        <v>45527</v>
      </c>
      <c r="M115" s="6" t="s">
        <v>328</v>
      </c>
      <c r="N115" s="6"/>
      <c r="O115" s="7">
        <v>1</v>
      </c>
      <c r="P115" s="7"/>
      <c r="Q115" s="8">
        <v>575000</v>
      </c>
      <c r="R115" s="9">
        <v>517485.01</v>
      </c>
    </row>
    <row r="116" spans="1:18" ht="94.5" customHeight="1" x14ac:dyDescent="0.25">
      <c r="A116" s="5" t="s">
        <v>371</v>
      </c>
      <c r="B116" s="2" t="s">
        <v>372</v>
      </c>
      <c r="C116" s="2" t="s">
        <v>33</v>
      </c>
      <c r="D116" s="2" t="s">
        <v>21</v>
      </c>
      <c r="E116" s="2"/>
      <c r="F116" s="5" t="s">
        <v>194</v>
      </c>
      <c r="G116" s="5">
        <v>29</v>
      </c>
      <c r="H116" s="2" t="s">
        <v>204</v>
      </c>
      <c r="I116" s="2" t="s">
        <v>200</v>
      </c>
      <c r="J116" s="5">
        <v>2024</v>
      </c>
      <c r="K116" s="5" t="s">
        <v>25</v>
      </c>
      <c r="L116" s="6">
        <v>45505</v>
      </c>
      <c r="M116" s="6" t="s">
        <v>129</v>
      </c>
      <c r="N116" s="6"/>
      <c r="O116" s="7">
        <v>1</v>
      </c>
      <c r="P116" s="7"/>
      <c r="Q116" s="8">
        <v>399300</v>
      </c>
      <c r="R116" s="9">
        <v>344236.53</v>
      </c>
    </row>
    <row r="117" spans="1:18" ht="94.5" customHeight="1" x14ac:dyDescent="0.25">
      <c r="A117" s="5" t="s">
        <v>373</v>
      </c>
      <c r="B117" s="2" t="s">
        <v>374</v>
      </c>
      <c r="C117" s="2" t="s">
        <v>20</v>
      </c>
      <c r="D117" s="2" t="s">
        <v>21</v>
      </c>
      <c r="E117" s="2"/>
      <c r="F117" s="5" t="s">
        <v>194</v>
      </c>
      <c r="G117" s="5">
        <v>0.5</v>
      </c>
      <c r="H117" s="2" t="s">
        <v>334</v>
      </c>
      <c r="I117" s="2" t="s">
        <v>200</v>
      </c>
      <c r="J117" s="5">
        <v>2024</v>
      </c>
      <c r="K117" s="5" t="s">
        <v>25</v>
      </c>
      <c r="L117" s="6">
        <v>45524</v>
      </c>
      <c r="M117" s="6" t="s">
        <v>375</v>
      </c>
      <c r="N117" s="6"/>
      <c r="O117" s="7">
        <v>4</v>
      </c>
      <c r="P117" s="7"/>
      <c r="Q117" s="8">
        <v>89508.93</v>
      </c>
      <c r="R117" s="9">
        <v>55923.44</v>
      </c>
    </row>
    <row r="118" spans="1:18" ht="94.5" customHeight="1" x14ac:dyDescent="0.25">
      <c r="A118" s="5" t="s">
        <v>376</v>
      </c>
      <c r="B118" s="2" t="s">
        <v>377</v>
      </c>
      <c r="C118" s="2" t="s">
        <v>33</v>
      </c>
      <c r="D118" s="2" t="s">
        <v>21</v>
      </c>
      <c r="E118" s="2"/>
      <c r="F118" s="5" t="s">
        <v>194</v>
      </c>
      <c r="G118" s="5">
        <v>36</v>
      </c>
      <c r="H118" s="2" t="s">
        <v>204</v>
      </c>
      <c r="I118" s="2" t="s">
        <v>200</v>
      </c>
      <c r="J118" s="5">
        <v>2024</v>
      </c>
      <c r="K118" s="5" t="s">
        <v>25</v>
      </c>
      <c r="L118" s="6">
        <v>45524</v>
      </c>
      <c r="M118" s="6" t="s">
        <v>378</v>
      </c>
      <c r="N118" s="6"/>
      <c r="O118" s="7">
        <v>3</v>
      </c>
      <c r="P118" s="7"/>
      <c r="Q118" s="8">
        <v>907500</v>
      </c>
      <c r="R118" s="9">
        <v>749236.97</v>
      </c>
    </row>
    <row r="119" spans="1:18" ht="94.5" customHeight="1" x14ac:dyDescent="0.25">
      <c r="A119" s="5" t="s">
        <v>379</v>
      </c>
      <c r="B119" s="2" t="s">
        <v>380</v>
      </c>
      <c r="C119" s="2" t="s">
        <v>33</v>
      </c>
      <c r="D119" s="2" t="s">
        <v>21</v>
      </c>
      <c r="E119" s="2"/>
      <c r="F119" s="5" t="s">
        <v>194</v>
      </c>
      <c r="G119" s="5">
        <v>24</v>
      </c>
      <c r="H119" s="2" t="s">
        <v>204</v>
      </c>
      <c r="I119" s="2" t="s">
        <v>200</v>
      </c>
      <c r="J119" s="5">
        <v>2024</v>
      </c>
      <c r="K119" s="5" t="s">
        <v>25</v>
      </c>
      <c r="L119" s="6">
        <v>45503</v>
      </c>
      <c r="M119" s="6" t="s">
        <v>320</v>
      </c>
      <c r="N119" s="6"/>
      <c r="O119" s="7">
        <v>2</v>
      </c>
      <c r="P119" s="7"/>
      <c r="Q119" s="8">
        <v>84700</v>
      </c>
      <c r="R119" s="9" t="s">
        <v>381</v>
      </c>
    </row>
    <row r="120" spans="1:18" ht="94.5" customHeight="1" x14ac:dyDescent="0.25">
      <c r="A120" s="17" t="s">
        <v>382</v>
      </c>
      <c r="B120" s="20" t="s">
        <v>383</v>
      </c>
      <c r="C120" s="20" t="s">
        <v>20</v>
      </c>
      <c r="D120" s="20" t="s">
        <v>21</v>
      </c>
      <c r="E120" s="20"/>
      <c r="F120" s="17" t="s">
        <v>194</v>
      </c>
      <c r="G120" s="17">
        <v>12</v>
      </c>
      <c r="H120" s="20" t="s">
        <v>334</v>
      </c>
      <c r="I120" s="20" t="s">
        <v>212</v>
      </c>
      <c r="J120" s="5">
        <v>2024</v>
      </c>
      <c r="K120" s="5" t="s">
        <v>25</v>
      </c>
      <c r="L120" s="21">
        <v>45617</v>
      </c>
      <c r="M120" s="21" t="s">
        <v>384</v>
      </c>
      <c r="N120" s="21"/>
      <c r="O120" s="22">
        <v>3</v>
      </c>
      <c r="P120" s="22"/>
      <c r="Q120" s="23">
        <v>2131996.77</v>
      </c>
      <c r="R120" s="24">
        <v>1813340.9</v>
      </c>
    </row>
    <row r="121" spans="1:18" ht="94.5" customHeight="1" x14ac:dyDescent="0.25">
      <c r="A121" s="5" t="s">
        <v>385</v>
      </c>
      <c r="B121" s="2" t="s">
        <v>386</v>
      </c>
      <c r="C121" s="2" t="s">
        <v>20</v>
      </c>
      <c r="D121" s="2" t="s">
        <v>21</v>
      </c>
      <c r="E121" s="2"/>
      <c r="F121" s="5" t="s">
        <v>194</v>
      </c>
      <c r="G121" s="5">
        <v>12</v>
      </c>
      <c r="H121" s="2" t="s">
        <v>334</v>
      </c>
      <c r="I121" s="2" t="s">
        <v>212</v>
      </c>
      <c r="J121" s="5">
        <v>2024</v>
      </c>
      <c r="K121" s="5" t="s">
        <v>25</v>
      </c>
      <c r="L121" s="6">
        <v>45622</v>
      </c>
      <c r="M121" s="6" t="s">
        <v>384</v>
      </c>
      <c r="N121" s="6"/>
      <c r="O121" s="7">
        <v>2</v>
      </c>
      <c r="P121" s="7"/>
      <c r="Q121" s="8">
        <v>7985.91</v>
      </c>
      <c r="R121" s="9">
        <v>7130.83</v>
      </c>
    </row>
    <row r="122" spans="1:18" ht="94.5" customHeight="1" x14ac:dyDescent="0.25">
      <c r="A122" s="5" t="s">
        <v>387</v>
      </c>
      <c r="B122" s="2" t="s">
        <v>388</v>
      </c>
      <c r="C122" s="2" t="s">
        <v>20</v>
      </c>
      <c r="D122" s="2" t="s">
        <v>21</v>
      </c>
      <c r="E122" s="2"/>
      <c r="F122" s="5" t="s">
        <v>194</v>
      </c>
      <c r="G122" s="5">
        <v>12</v>
      </c>
      <c r="H122" s="2" t="s">
        <v>334</v>
      </c>
      <c r="I122" s="2" t="s">
        <v>212</v>
      </c>
      <c r="J122" s="5">
        <v>2024</v>
      </c>
      <c r="K122" s="5" t="s">
        <v>25</v>
      </c>
      <c r="L122" s="6">
        <v>45622</v>
      </c>
      <c r="M122" s="6" t="s">
        <v>384</v>
      </c>
      <c r="N122" s="6"/>
      <c r="O122" s="7">
        <v>2</v>
      </c>
      <c r="P122" s="7"/>
      <c r="Q122" s="8">
        <v>38322.980000000003</v>
      </c>
      <c r="R122" s="9">
        <v>33544.07</v>
      </c>
    </row>
    <row r="123" spans="1:18" ht="94.5" customHeight="1" x14ac:dyDescent="0.25">
      <c r="A123" s="5" t="s">
        <v>389</v>
      </c>
      <c r="B123" s="2" t="s">
        <v>390</v>
      </c>
      <c r="C123" s="2" t="s">
        <v>33</v>
      </c>
      <c r="D123" s="2" t="s">
        <v>21</v>
      </c>
      <c r="E123" s="2"/>
      <c r="F123" s="5" t="s">
        <v>228</v>
      </c>
      <c r="G123" s="5">
        <v>24</v>
      </c>
      <c r="H123" s="2" t="s">
        <v>204</v>
      </c>
      <c r="I123" s="2" t="s">
        <v>200</v>
      </c>
      <c r="J123" s="5">
        <v>2024</v>
      </c>
      <c r="K123" s="5" t="s">
        <v>25</v>
      </c>
      <c r="L123" s="6">
        <v>45637</v>
      </c>
      <c r="M123" s="6" t="s">
        <v>328</v>
      </c>
      <c r="N123" s="6"/>
      <c r="O123" s="7">
        <v>1</v>
      </c>
      <c r="P123" s="7"/>
      <c r="Q123" s="8">
        <v>699960</v>
      </c>
      <c r="R123" s="9">
        <v>629964.01</v>
      </c>
    </row>
    <row r="124" spans="1:18" ht="94.5" customHeight="1" x14ac:dyDescent="0.25">
      <c r="A124" s="11"/>
      <c r="B124" s="3"/>
      <c r="C124" s="3"/>
      <c r="D124" s="3"/>
      <c r="E124" s="3"/>
      <c r="F124" s="11"/>
      <c r="G124" s="11"/>
      <c r="H124" s="3"/>
      <c r="I124" s="3"/>
      <c r="J124" s="11"/>
      <c r="K124" s="11"/>
      <c r="L124" s="11"/>
      <c r="M124" s="12"/>
      <c r="N124" s="12"/>
      <c r="O124" s="13"/>
      <c r="P124" s="13"/>
      <c r="Q124" s="19"/>
      <c r="R124" s="14"/>
    </row>
  </sheetData>
  <phoneticPr fontId="6" type="noConversion"/>
  <dataValidations xWindow="1547" yWindow="635" count="8">
    <dataValidation type="decimal" allowBlank="1" showInputMessage="1" showErrorMessage="1" prompt="Facha de formalización del contrato (o adjudicación de los Acuerdos Marco o SDA)" sqref="Q6 Q100 Q30 Q27 Q108 R2:R7 R71:R73 R59:R69 Q56 R9:R57 R75:R102 R104:R108" xr:uid="{3802C1D1-B59D-4B91-8CDB-06467B6FB94C}">
      <formula1>0</formula1>
      <formula2>16000000</formula2>
    </dataValidation>
    <dataValidation type="decimal" operator="greaterThanOrEqual" allowBlank="1" showInputMessage="1" showErrorMessage="1" prompt="Facha de formalización del contrato (o adjudicación de los Acuerdos Marco o SDA)" sqref="Q28:Q29 Q101:Q107 R8 Q2:Q5 Q7:Q26 R103 R74 R70 Q31:Q55 Q57 Q59:Q99 Q109 R112 Q111:Q114 R110 Q116:Q1048576" xr:uid="{C1BE3E1A-ED85-49E3-B020-A99864F89738}">
      <formula1>0</formula1>
    </dataValidation>
    <dataValidation type="whole" allowBlank="1" showInputMessage="1" showErrorMessage="1" prompt="Facha de formalización del contrato (o adjudicación de los Acuerdos Marco o SDA)" sqref="O100 P101:P114 P116:P1048576 P2:P77 P80:P96 P98:P99" xr:uid="{6940D89E-170A-412A-B1F0-56D112C2D28E}">
      <formula1>1</formula1>
      <formula2>50</formula2>
    </dataValidation>
    <dataValidation allowBlank="1" showInputMessage="1" showErrorMessage="1" prompt="Facha de formalización del contrato (o adjudicación de los Acuerdos Marco o SDA)" sqref="L2:M24" xr:uid="{38E8418F-23B5-425F-921F-4A971D273F48}"/>
    <dataValidation type="decimal" allowBlank="1" showInputMessage="1" showErrorMessage="1" prompt="Tipo de tramitación según su inicio" sqref="G2:G55 G57:G114 G116:G1048576" xr:uid="{1361E7A4-5F30-4046-A373-8F84B7E16666}">
      <formula1>0</formula1>
      <formula2>60</formula2>
    </dataValidation>
    <dataValidation type="whole" allowBlank="1" showInputMessage="1" showErrorMessage="1" sqref="O1:O114 O116:O1048576" xr:uid="{9F05B49F-A85C-475D-A2BC-E87F052D443E}">
      <formula1>0</formula1>
      <formula2>50</formula2>
    </dataValidation>
    <dataValidation allowBlank="1" showInputMessage="1" showErrorMessage="1" prompt="Elegir el ejercicio de inicio previsto" sqref="J2:J124" xr:uid="{2F65004A-3DF2-4AEA-969B-45FAE1469B3B}"/>
    <dataValidation type="whole" allowBlank="1" showInputMessage="1" showErrorMessage="1" prompt="Facha de formalización del contrato (o adjudicación de los Acuerdos Marco o SDA)" sqref="P78 P79 P97" xr:uid="{2B7F33E6-76A4-49D9-8FAE-08096902FEC8}">
      <formula1>0</formula1>
      <formula2>50</formula2>
    </dataValidation>
  </dataValidations>
  <pageMargins left="0.7" right="0.7" top="0.75" bottom="0.75" header="0.3" footer="0.3"/>
  <pageSetup paperSize="9" orientation="portrait" r:id="rId1"/>
  <tableParts count="1">
    <tablePart r:id="rId2"/>
  </tableParts>
  <extLst>
    <ext xmlns:x14="http://schemas.microsoft.com/office/spreadsheetml/2009/9/main" uri="{CCE6A557-97BC-4b89-ADB6-D9C93CAAB3DF}">
      <x14:dataValidations xmlns:xm="http://schemas.microsoft.com/office/excel/2006/main" xWindow="1547" yWindow="635" count="8">
        <x14:dataValidation type="list" allowBlank="1" showInputMessage="1" showErrorMessage="1" xr:uid="{8E40941D-1AC1-4BDE-9CEF-B71D5D079681}">
          <x14:formula1>
            <xm:f>#REF!</xm:f>
          </x14:formula1>
          <xm:sqref>E116 E118:E119 E2:E114</xm:sqref>
        </x14:dataValidation>
        <x14:dataValidation type="list" allowBlank="1" showInputMessage="1" showErrorMessage="1" prompt="Facha de formalización del contrato (o adjudicación de los Acuerdos Marco o SDA)" xr:uid="{B95F3081-DB9D-4D4D-A6A8-FAC4C0C4CC1C}">
          <x14:formula1>
            <xm:f>#REF!</xm:f>
          </x14:formula1>
          <xm:sqref>N2:N114 N116:N1048576</xm:sqref>
        </x14:dataValidation>
        <x14:dataValidation type="list" allowBlank="1" showInputMessage="1" showErrorMessage="1" xr:uid="{4A62AAB0-91DF-4DC5-9BEC-5A52DA3E9313}">
          <x14:formula1>
            <xm:f>#REF!</xm:f>
          </x14:formula1>
          <xm:sqref>D2:D114 D116:D1048576</xm:sqref>
        </x14:dataValidation>
        <x14:dataValidation type="list" allowBlank="1" showInputMessage="1" showErrorMessage="1" xr:uid="{463025D4-AA4D-40A1-ADB8-3D519BBF4F64}">
          <x14:formula1>
            <xm:f>#REF!</xm:f>
          </x14:formula1>
          <xm:sqref>E116:E1048576</xm:sqref>
        </x14:dataValidation>
        <x14:dataValidation type="list" allowBlank="1" showInputMessage="1" showErrorMessage="1" prompt="Seleccionar tipo de procedimiento" xr:uid="{78DE25E6-BF7D-4613-9396-E974094D1DAE}">
          <x14:formula1>
            <xm:f>#REF!</xm:f>
          </x14:formula1>
          <xm:sqref>H2:H124</xm:sqref>
        </x14:dataValidation>
        <x14:dataValidation type="list" allowBlank="1" showInputMessage="1" showErrorMessage="1" prompt="Elegir de entre los siguientes o no aplica" xr:uid="{A9DF9CFA-FD98-40C7-971F-226C9B512F9A}">
          <x14:formula1>
            <xm:f>#REF!</xm:f>
          </x14:formula1>
          <xm:sqref>K2:K124</xm:sqref>
        </x14:dataValidation>
        <x14:dataValidation type="list" allowBlank="1" showInputMessage="1" showErrorMessage="1" prompt="Seleccionar tipo de procedimiento" xr:uid="{D7F0A3B0-F1FD-40F4-828A-C194D02A59C4}">
          <x14:formula1>
            <xm:f>#REF!</xm:f>
          </x14:formula1>
          <xm:sqref>I2:I1048576</xm:sqref>
        </x14:dataValidation>
        <x14:dataValidation type="list" allowBlank="1" showInputMessage="1" showErrorMessage="1" prompt="Seleccione de entre los siguientes" xr:uid="{9C96978A-B810-4814-A26E-4B438512CAA5}">
          <x14:formula1>
            <xm:f>#REF!</xm:f>
          </x14:formula1>
          <xm:sqref>F2:F124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7F82EE-4C4A-4342-AF43-CF1276E3F75C}">
  <dimension ref="A1"/>
  <sheetViews>
    <sheetView workbookViewId="0"/>
  </sheetViews>
  <sheetFormatPr baseColWidth="10" defaultColWidth="11.42578125"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17146C-737B-4416-A846-34117C3BDAC3}">
  <dimension ref="B1:O41"/>
  <sheetViews>
    <sheetView tabSelected="1" zoomScaleNormal="100" workbookViewId="0">
      <selection activeCell="B44" sqref="B44"/>
    </sheetView>
  </sheetViews>
  <sheetFormatPr baseColWidth="10" defaultColWidth="11.42578125" defaultRowHeight="15" x14ac:dyDescent="0.25"/>
  <cols>
    <col min="2" max="2" width="23.28515625" customWidth="1"/>
    <col min="4" max="4" width="15.28515625" customWidth="1"/>
    <col min="5" max="5" width="21.42578125" customWidth="1"/>
    <col min="6" max="6" width="17.140625" customWidth="1"/>
    <col min="10" max="12" width="14.5703125" customWidth="1"/>
    <col min="13" max="13" width="16" bestFit="1" customWidth="1"/>
  </cols>
  <sheetData>
    <row r="1" spans="2:15" ht="14.45" customHeight="1" x14ac:dyDescent="0.25"/>
    <row r="2" spans="2:15" ht="44.1" customHeight="1" thickBot="1" x14ac:dyDescent="0.3">
      <c r="J2" s="35"/>
      <c r="K2" s="34"/>
      <c r="L2" s="34"/>
      <c r="M2" s="34"/>
      <c r="N2" s="34"/>
    </row>
    <row r="3" spans="2:15" ht="30.75" thickBot="1" x14ac:dyDescent="0.3">
      <c r="B3" s="71" t="s">
        <v>7</v>
      </c>
      <c r="C3" s="72" t="s">
        <v>391</v>
      </c>
      <c r="D3" s="72" t="s">
        <v>392</v>
      </c>
      <c r="E3" s="72" t="s">
        <v>393</v>
      </c>
      <c r="F3" s="73" t="s">
        <v>394</v>
      </c>
      <c r="O3" s="4"/>
    </row>
    <row r="4" spans="2:15" ht="15" customHeight="1" x14ac:dyDescent="0.25">
      <c r="B4" s="64" t="s">
        <v>395</v>
      </c>
      <c r="C4" s="56" t="s">
        <v>68</v>
      </c>
      <c r="D4" s="27">
        <f>COUNTIFS(Tabla4[Procedimiento],"ABIERTO",Tabla4[Anualidad tramitación],"2024",Tabla4[Tipo],"OBRAS")</f>
        <v>0</v>
      </c>
      <c r="E4" s="31">
        <f>SUMIFS(Tabla4[Importe IVA incluido de la adjudicación],Tabla4[Procedimiento],"ABIERTO",Tabla4[Anualidad tramitación],"2024",Tabla4[Tipo],"OBRAS")</f>
        <v>0</v>
      </c>
      <c r="F4" s="25">
        <f>+E4/$E$32</f>
        <v>0</v>
      </c>
    </row>
    <row r="5" spans="2:15" x14ac:dyDescent="0.25">
      <c r="B5" s="65"/>
      <c r="C5" s="57" t="s">
        <v>29</v>
      </c>
      <c r="D5" s="28">
        <f>COUNTIFS(Tabla4[Procedimiento],"ABIERTO",Tabla4[Anualidad tramitación],"2024",Tabla4[Tipo],"SERVICIOS")</f>
        <v>24</v>
      </c>
      <c r="E5" s="32">
        <f>SUMIFS(Tabla4[Importe IVA incluido de la adjudicación],Tabla4[Procedimiento],"ABIERTO",Tabla4[Anualidad tramitación],"2024",Tabla4[Tipo],"SERVICIOS")</f>
        <v>13403117.109999999</v>
      </c>
      <c r="F5" s="26">
        <f t="shared" ref="F5:F31" si="0">+E5/$E$32</f>
        <v>0.40882539060148282</v>
      </c>
    </row>
    <row r="6" spans="2:15" ht="15.75" thickBot="1" x14ac:dyDescent="0.3">
      <c r="B6" s="65"/>
      <c r="C6" s="58" t="s">
        <v>22</v>
      </c>
      <c r="D6" s="29">
        <f>COUNTIFS(Tabla4[Procedimiento],"ABIERTO",Tabla4[Anualidad tramitación],"2024",Tabla4[Tipo],"SUMINISTROS")</f>
        <v>0</v>
      </c>
      <c r="E6" s="33">
        <f>SUMIFS(Tabla4[Importe IVA incluido de la adjudicación],Tabla4[Procedimiento],"ABIERTO",Tabla4[Anualidad tramitación],"2024",Tabla4[Tipo],"SUMINISTROS")</f>
        <v>0</v>
      </c>
      <c r="F6" s="30">
        <f t="shared" si="0"/>
        <v>0</v>
      </c>
    </row>
    <row r="7" spans="2:15" ht="15.75" thickBot="1" x14ac:dyDescent="0.3">
      <c r="B7" s="66"/>
      <c r="C7" s="43" t="s">
        <v>396</v>
      </c>
      <c r="D7" s="44">
        <f>+SUM(D4:D6)</f>
        <v>24</v>
      </c>
      <c r="E7" s="45">
        <f>+SUM(E4:E6)</f>
        <v>13403117.109999999</v>
      </c>
      <c r="F7" s="46">
        <f t="shared" si="0"/>
        <v>0.40882539060148282</v>
      </c>
    </row>
    <row r="8" spans="2:15" x14ac:dyDescent="0.25">
      <c r="B8" s="59" t="s">
        <v>397</v>
      </c>
      <c r="C8" s="41" t="s">
        <v>68</v>
      </c>
      <c r="D8" s="27">
        <f>COUNTIFS(Tabla4[Procedimiento],"ABIERTO SIMPLIFICADO",Tabla4[Anualidad tramitación],"2024",Tabla4[Tipo],"OBRAS")+COUNTIFS(Tabla4[Procedimiento],"ABIERTO SIMPLIFICADO ART. 159.6",Tabla4[Anualidad tramitación],"2024",Tabla4[Tipo],"OBRAS")</f>
        <v>1</v>
      </c>
      <c r="E8" s="47">
        <f>SUMIFS(Tabla4[Importe IVA incluido de la adjudicación],Tabla4[Procedimiento],"ABIERTO SIMPLIFICADO",Tabla4[Anualidad tramitación],"2024",Tabla4[Tipo],"OBRAS")+SUMIFS(Tabla4[Importe IVA incluido de la adjudicación],Tabla4[Procedimiento],"ABIERTO SIMPLIFICADO ART. 159.6",Tabla4[Anualidad tramitación],"2024",Tabla4[Tipo],"OBRAS")</f>
        <v>229900</v>
      </c>
      <c r="F8" s="48">
        <f t="shared" si="0"/>
        <v>7.012470049161639E-3</v>
      </c>
    </row>
    <row r="9" spans="2:15" x14ac:dyDescent="0.25">
      <c r="B9" s="60"/>
      <c r="C9" s="42" t="s">
        <v>29</v>
      </c>
      <c r="D9" s="28">
        <f>COUNTIFS(Tabla4[Procedimiento],"ABIERTO SIMPLIFICADO",Tabla4[Anualidad tramitación],"2024",Tabla4[Tipo],"SERVICIOS")+COUNTIFS(Tabla4[Procedimiento],"ABIERTO SIMPLIFICADO ART. 159.6",Tabla4[Anualidad tramitación],"2024",Tabla4[Tipo],"SERVICIOS")</f>
        <v>7</v>
      </c>
      <c r="E9" s="49">
        <f>SUMIFS(Tabla4[Importe IVA incluido de la adjudicación],Tabla4[Procedimiento],"ABIERTO SIMPLIFICADO",Tabla4[Anualidad tramitación],"2024",Tabla4[Tipo],"SERVICIOS")+SUMIFS(Tabla4[Importe IVA incluido de la adjudicación],Tabla4[Procedimiento],"ABIERTO SIMPLIFICADO ART. 159.6",Tabla4[Anualidad tramitación],"2024",Tabla4[Tipo],"SERVICIOS")</f>
        <v>185820.46000000002</v>
      </c>
      <c r="F9" s="50">
        <f t="shared" si="0"/>
        <v>5.6679443682968178E-3</v>
      </c>
    </row>
    <row r="10" spans="2:15" ht="15.75" thickBot="1" x14ac:dyDescent="0.3">
      <c r="B10" s="60"/>
      <c r="C10" s="43" t="s">
        <v>22</v>
      </c>
      <c r="D10" s="29">
        <f>COUNTIFS(Tabla4[Procedimiento],"ABIERTO SIMPLIFICADO",Tabla4[Anualidad tramitación],"2024",Tabla4[Tipo],"SUMINISTROS")+COUNTIFS(Tabla4[Procedimiento],"ABIERTO SIMPLIFICADO ART. 159.6",Tabla4[Anualidad tramitación],"2024",Tabla4[Tipo],"SUMINISTROS")</f>
        <v>1</v>
      </c>
      <c r="E10" s="51">
        <f>SUMIFS(Tabla4[Importe IVA incluido de la adjudicación],Tabla4[Procedimiento],"ABIERTO SIMPLIFICADO",Tabla4[Anualidad tramitación],"2024",Tabla4[Tipo],"SUMINISTROS")+SUMIFS(Tabla4[Importe IVA incluido de la adjudicación],Tabla4[Procedimiento],"ABIERTO SIMPLIFICADO ART. 159.6",Tabla4[Anualidad tramitación],"2024",Tabla4[Tipo],"SUMINISTROS")</f>
        <v>40321.440000000002</v>
      </c>
      <c r="F10" s="52">
        <f t="shared" si="0"/>
        <v>1.2298951297915097E-3</v>
      </c>
    </row>
    <row r="11" spans="2:15" ht="15.75" thickBot="1" x14ac:dyDescent="0.3">
      <c r="B11" s="61"/>
      <c r="C11" s="43" t="s">
        <v>396</v>
      </c>
      <c r="D11" s="44">
        <f>+SUM(D8:D10)</f>
        <v>9</v>
      </c>
      <c r="E11" s="45">
        <f>+SUM(E8:E10)</f>
        <v>456041.9</v>
      </c>
      <c r="F11" s="46">
        <f t="shared" si="0"/>
        <v>1.3910309547249967E-2</v>
      </c>
    </row>
    <row r="12" spans="2:15" x14ac:dyDescent="0.25">
      <c r="B12" s="59" t="s">
        <v>398</v>
      </c>
      <c r="C12" s="56" t="s">
        <v>68</v>
      </c>
      <c r="D12" s="27">
        <f>COUNTIFS(Tabla4[Procedimiento],"BASADO EN ACUERDO MARCO",Tabla4[Anualidad tramitación],"2024",Tabla4[Tipo],"SERVICIOS")</f>
        <v>0</v>
      </c>
      <c r="E12" s="47">
        <f>SUMIFS(Tabla4[Importe IVA incluido de la adjudicación],Tabla4[Procedimiento],"BASADO EN ACUERDO MARCO",Tabla4[Anualidad tramitación],"2024",Tabla4[Tipo],"SERVICIOS")</f>
        <v>0</v>
      </c>
      <c r="F12" s="48">
        <f t="shared" si="0"/>
        <v>0</v>
      </c>
    </row>
    <row r="13" spans="2:15" x14ac:dyDescent="0.25">
      <c r="B13" s="60"/>
      <c r="C13" s="57" t="s">
        <v>29</v>
      </c>
      <c r="D13" s="28">
        <f>COUNTIFS(Tabla4[Procedimiento],"BASADO EN ACUERDO MARCO",Tabla4[Anualidad tramitación],"2024",Tabla4[Tipo],"SUMINISTROS")</f>
        <v>8</v>
      </c>
      <c r="E13" s="49">
        <f>SUMIFS(Tabla4[Importe IVA incluido de la adjudicación],Tabla4[Procedimiento],"BASADO EN ACUERDO MARCO",Tabla4[Anualidad tramitación],"2024",Tabla4[Tipo],"SUMINISTROS")</f>
        <v>2180224.98</v>
      </c>
      <c r="F13" s="50">
        <f t="shared" si="0"/>
        <v>6.6501793704584741E-2</v>
      </c>
    </row>
    <row r="14" spans="2:15" ht="15.75" thickBot="1" x14ac:dyDescent="0.3">
      <c r="B14" s="60"/>
      <c r="C14" s="58" t="s">
        <v>22</v>
      </c>
      <c r="D14" s="29">
        <f>COUNTIFS(Tabla4[Procedimiento],"BASADO EN ACUERDO MARCO",Tabla4[Anualidad tramitación],"2024",Tabla4[Tipo],"OBRAS")</f>
        <v>0</v>
      </c>
      <c r="E14" s="51">
        <f>SUMIFS(Tabla4[Importe IVA incluido de la adjudicación],Tabla4[Procedimiento],"BASADO EN ACUERDO MARCO",Tabla4[Anualidad tramitación],"2024",Tabla4[Tipo],"OBRAS")</f>
        <v>0</v>
      </c>
      <c r="F14" s="52">
        <f t="shared" si="0"/>
        <v>0</v>
      </c>
    </row>
    <row r="15" spans="2:15" ht="15.75" thickBot="1" x14ac:dyDescent="0.3">
      <c r="B15" s="61"/>
      <c r="C15" s="43" t="s">
        <v>396</v>
      </c>
      <c r="D15" s="44">
        <f>+SUM(D12:D14)</f>
        <v>8</v>
      </c>
      <c r="E15" s="45">
        <f>+SUM(E12:E14)</f>
        <v>2180224.98</v>
      </c>
      <c r="F15" s="46">
        <f t="shared" si="0"/>
        <v>6.6501793704584741E-2</v>
      </c>
    </row>
    <row r="16" spans="2:15" x14ac:dyDescent="0.25">
      <c r="B16" s="59" t="s">
        <v>399</v>
      </c>
      <c r="C16" s="56" t="s">
        <v>68</v>
      </c>
      <c r="D16" s="27">
        <f>COUNTIFS(Tabla4[Procedimiento],"SISTEMA DINÁMICO DE ADQUISICIÓN",Tabla4[Anualidad tramitación],"2024",Tabla4[Tipo],"OBRAS")</f>
        <v>0</v>
      </c>
      <c r="E16" s="47">
        <f>SUMIFS(Tabla4[Importe IVA incluido de la adjudicación],Tabla4[Procedimiento],"SISTEMA DINÁMICO DE ADQUISICIÓN",Tabla4[Anualidad tramitación],"2024",Tabla4[Tipo],"OBRAS")</f>
        <v>0</v>
      </c>
      <c r="F16" s="48">
        <f t="shared" si="0"/>
        <v>0</v>
      </c>
    </row>
    <row r="17" spans="2:6" x14ac:dyDescent="0.25">
      <c r="B17" s="60"/>
      <c r="C17" s="57" t="s">
        <v>29</v>
      </c>
      <c r="D17" s="28">
        <f>COUNTIFS(Tabla4[Procedimiento],"SISTEMA DINÁMICO DE ADQUISICIÓN",Tabla4[Anualidad tramitación],"2024",Tabla4[Tipo],"SERVICIOS")</f>
        <v>3</v>
      </c>
      <c r="E17" s="49">
        <f>SUMIFS(Tabla4[Importe IVA incluido de la adjudicación],Tabla4[Procedimiento],"SISTEMA DINÁMICO DE ADQUISICIÓN",Tabla4[Anualidad tramitación],"2024",Tabla4[Tipo],"SERVICIOS")</f>
        <v>1909749.02</v>
      </c>
      <c r="F17" s="50">
        <f t="shared" si="0"/>
        <v>5.8251665089890353E-2</v>
      </c>
    </row>
    <row r="18" spans="2:6" ht="15.75" thickBot="1" x14ac:dyDescent="0.3">
      <c r="B18" s="60"/>
      <c r="C18" s="58" t="s">
        <v>22</v>
      </c>
      <c r="D18" s="29">
        <f>COUNTIFS(Tabla4[Procedimiento],"SISTEMA DINÁMICO DE ADQUISICIÓN",Tabla4[Anualidad tramitación],"2024",Tabla4[Tipo],"SUMINISTROS")</f>
        <v>16</v>
      </c>
      <c r="E18" s="51">
        <f>SUMIFS(Tabla4[Importe IVA incluido de la adjudicación],Tabla4[Procedimiento],"SISTEMA DINÁMICO DE ADQUISICIÓN",Tabla4[Anualidad tramitación],"2024",Tabla4[Tipo],"SUMINISTROS")</f>
        <v>13390769.340000002</v>
      </c>
      <c r="F18" s="52">
        <f t="shared" si="0"/>
        <v>0.40844875568500205</v>
      </c>
    </row>
    <row r="19" spans="2:6" ht="15.75" thickBot="1" x14ac:dyDescent="0.3">
      <c r="B19" s="61"/>
      <c r="C19" s="43" t="s">
        <v>396</v>
      </c>
      <c r="D19" s="44">
        <f>+SUM(D16:D18)</f>
        <v>19</v>
      </c>
      <c r="E19" s="45">
        <f>+SUM(E16:E18)</f>
        <v>15300518.360000001</v>
      </c>
      <c r="F19" s="46">
        <f t="shared" si="0"/>
        <v>0.46670042077489243</v>
      </c>
    </row>
    <row r="20" spans="2:6" x14ac:dyDescent="0.25">
      <c r="B20" s="59" t="s">
        <v>400</v>
      </c>
      <c r="C20" s="56" t="s">
        <v>68</v>
      </c>
      <c r="D20" s="27">
        <f>COUNTIFS(Tabla4[Procedimiento],"RESTRINGIDO",Tabla4[Anualidad tramitación],"2024",Tabla4[Tipo],"OBRAS")</f>
        <v>1</v>
      </c>
      <c r="E20" s="47">
        <f>SUMIFS(Tabla4[Importe IVA incluido de la adjudicación],Tabla4[Procedimiento],"RESTRINGIDO",Tabla4[Anualidad tramitación],"2024",Tabla4[Tipo],"OBRAS")</f>
        <v>346060</v>
      </c>
      <c r="F20" s="48">
        <f t="shared" si="0"/>
        <v>1.0555612810843308E-2</v>
      </c>
    </row>
    <row r="21" spans="2:6" x14ac:dyDescent="0.25">
      <c r="B21" s="60"/>
      <c r="C21" s="57" t="s">
        <v>29</v>
      </c>
      <c r="D21" s="28">
        <f>COUNTIFS(Tabla4[Procedimiento],"RESTRINGIDO",Tabla4[Anualidad tramitación],"2024",Tabla4[Tipo],"SERVICIOS")</f>
        <v>1</v>
      </c>
      <c r="E21" s="49">
        <f>SUMIFS(Tabla4[Importe IVA incluido de la adjudicación],Tabla4[Procedimiento],"RESTRINGIDO",Tabla4[Anualidad tramitación],"2024",Tabla4[Tipo],"SERVICIOS")</f>
        <v>60500</v>
      </c>
      <c r="F21" s="50">
        <f t="shared" si="0"/>
        <v>1.8453868550425366E-3</v>
      </c>
    </row>
    <row r="22" spans="2:6" ht="15.75" thickBot="1" x14ac:dyDescent="0.3">
      <c r="B22" s="60"/>
      <c r="C22" s="58" t="s">
        <v>22</v>
      </c>
      <c r="D22" s="29">
        <f>COUNTIFS(Tabla4[Procedimiento],"RESTRINGIDO",Tabla4[Anualidad tramitación],"2024",Tabla4[Tipo],"SUMINISTROS")</f>
        <v>0</v>
      </c>
      <c r="E22" s="51">
        <f>SUMIFS(Tabla4[Importe IVA incluido de la adjudicación],Tabla4[Procedimiento],"RESTRINGIDO",Tabla4[Anualidad tramitación],"2024",Tabla4[Tipo],"SUMINISTROS")</f>
        <v>0</v>
      </c>
      <c r="F22" s="52">
        <f t="shared" si="0"/>
        <v>0</v>
      </c>
    </row>
    <row r="23" spans="2:6" ht="15.75" thickBot="1" x14ac:dyDescent="0.3">
      <c r="B23" s="61"/>
      <c r="C23" s="43" t="s">
        <v>396</v>
      </c>
      <c r="D23" s="44">
        <f>+SUM(D20:D22)</f>
        <v>2</v>
      </c>
      <c r="E23" s="45">
        <f>+SUM(E20:E22)</f>
        <v>406560</v>
      </c>
      <c r="F23" s="46">
        <f t="shared" si="0"/>
        <v>1.2400999665885846E-2</v>
      </c>
    </row>
    <row r="24" spans="2:6" x14ac:dyDescent="0.25">
      <c r="B24" s="59" t="s">
        <v>401</v>
      </c>
      <c r="C24" s="56" t="s">
        <v>68</v>
      </c>
      <c r="D24" s="27">
        <f>COUNTIFS(Tabla4[Procedimiento],"NEGOCIADO SIN PUBLICIDAD",Tabla4[Anualidad tramitación],"2024",Tabla4[Tipo],"OBRAS")</f>
        <v>0</v>
      </c>
      <c r="E24" s="47">
        <f>SUMIFS(Tabla4[Importe IVA incluido de la adjudicación],Tabla4[Procedimiento],"NEGOCIADO SIN PUBLICIDAD",Tabla4[Anualidad tramitación],"2024",Tabla4[Tipo],"OBRAS")</f>
        <v>0</v>
      </c>
      <c r="F24" s="48">
        <f t="shared" si="0"/>
        <v>0</v>
      </c>
    </row>
    <row r="25" spans="2:6" x14ac:dyDescent="0.25">
      <c r="B25" s="60"/>
      <c r="C25" s="57" t="s">
        <v>29</v>
      </c>
      <c r="D25" s="28">
        <f>COUNTIFS(Tabla4[Procedimiento],"NEGOCIADO SIN PUBLICIDAD",Tabla4[Anualidad tramitación],"2024",Tabla4[Tipo],"SERVICIOS")</f>
        <v>3</v>
      </c>
      <c r="E25" s="49">
        <f>SUMIFS(Tabla4[Importe IVA incluido de la adjudicación],Tabla4[Procedimiento],"NEGOCIADO SIN PUBLICIDAD",Tabla4[Anualidad tramitación],"2024",Tabla4[Tipo],"SERVICIOS")</f>
        <v>179080</v>
      </c>
      <c r="F25" s="50">
        <f t="shared" si="0"/>
        <v>5.4623450909259078E-3</v>
      </c>
    </row>
    <row r="26" spans="2:6" ht="15.75" thickBot="1" x14ac:dyDescent="0.3">
      <c r="B26" s="60"/>
      <c r="C26" s="58" t="s">
        <v>22</v>
      </c>
      <c r="D26" s="29">
        <f>COUNTIFS(Tabla4[Procedimiento],"NEGOCIADO SIN PUBLICIDAD",Tabla4[Anualidad tramitación],"2024",Tabla4[Tipo],"SUMINISTROS")</f>
        <v>3</v>
      </c>
      <c r="E26" s="51">
        <f>SUMIFS(Tabla4[Importe IVA incluido de la adjudicación],Tabla4[Procedimiento],"NEGOCIADO SIN PUBLICIDAD",Tabla4[Anualidad tramitación],"2024",Tabla4[Tipo],"SUMINISTROS")</f>
        <v>358654.89</v>
      </c>
      <c r="F26" s="52">
        <f t="shared" si="0"/>
        <v>1.0939785446326065E-2</v>
      </c>
    </row>
    <row r="27" spans="2:6" ht="15.75" thickBot="1" x14ac:dyDescent="0.3">
      <c r="B27" s="61"/>
      <c r="C27" s="43" t="s">
        <v>396</v>
      </c>
      <c r="D27" s="44">
        <f>+SUM(D24:D26)</f>
        <v>6</v>
      </c>
      <c r="E27" s="45">
        <f>+SUM(E24:E26)</f>
        <v>537734.89</v>
      </c>
      <c r="F27" s="46">
        <f t="shared" si="0"/>
        <v>1.6402130537251973E-2</v>
      </c>
    </row>
    <row r="28" spans="2:6" x14ac:dyDescent="0.25">
      <c r="B28" s="59" t="s">
        <v>402</v>
      </c>
      <c r="C28" s="56" t="s">
        <v>68</v>
      </c>
      <c r="D28" s="27">
        <f>COUNTIFS(Tabla4[Procedimiento],"Contrato menor",Tabla4[Anualidad tramitación],"2024",Tabla4[Tipo],"OBRAS")</f>
        <v>6</v>
      </c>
      <c r="E28" s="47">
        <f>SUMIFS(Tabla4[Importe IVA incluido de la adjudicación],Tabla4[Procedimiento],"Contrato menor",Tabla4[Anualidad tramitación],"2024",Tabla4[Tipo],"OBRAS")</f>
        <v>108857.58</v>
      </c>
      <c r="F28" s="48">
        <f t="shared" si="0"/>
        <v>3.3204024331196912E-3</v>
      </c>
    </row>
    <row r="29" spans="2:6" x14ac:dyDescent="0.25">
      <c r="B29" s="60"/>
      <c r="C29" s="57" t="s">
        <v>29</v>
      </c>
      <c r="D29" s="28">
        <f>COUNTIFS(Tabla4[Procedimiento],"Contrato menor",Tabla4[Anualidad tramitación],"2024",Tabla4[Tipo],"SERVICIOS")</f>
        <v>32</v>
      </c>
      <c r="E29" s="49">
        <f>SUMIFS(Tabla4[Importe IVA incluido de la adjudicación],Tabla4[Procedimiento],"Contrato menor",Tabla4[Anualidad tramitación],"2024",Tabla4[Tipo],"SERVICIOS")</f>
        <v>295493.73</v>
      </c>
      <c r="F29" s="50">
        <f t="shared" si="0"/>
        <v>9.0132271915617911E-3</v>
      </c>
    </row>
    <row r="30" spans="2:6" ht="15.75" thickBot="1" x14ac:dyDescent="0.3">
      <c r="B30" s="60"/>
      <c r="C30" s="58" t="s">
        <v>22</v>
      </c>
      <c r="D30" s="29">
        <f>COUNTIFS(Tabla4[Procedimiento],"Contrato menor",Tabla4[Anualidad tramitación],"2024",Tabla4[Tipo],"SUMINISTROS")</f>
        <v>16</v>
      </c>
      <c r="E30" s="51">
        <f>SUMIFS(Tabla4[Importe IVA incluido de la adjudicación],Tabla4[Procedimiento],"Contrato menor",Tabla4[Anualidad tramitación],"2024",Tabla4[Tipo],"SUMINISTROS")</f>
        <v>95905.200000000012</v>
      </c>
      <c r="F30" s="52">
        <f t="shared" si="0"/>
        <v>2.9253255439706692E-3</v>
      </c>
    </row>
    <row r="31" spans="2:6" ht="15.75" thickBot="1" x14ac:dyDescent="0.3">
      <c r="B31" s="61"/>
      <c r="C31" s="43" t="s">
        <v>396</v>
      </c>
      <c r="D31" s="44">
        <f>+SUM(D28:D30)</f>
        <v>54</v>
      </c>
      <c r="E31" s="45">
        <f>+SUM(E28:E30)</f>
        <v>500256.51</v>
      </c>
      <c r="F31" s="46">
        <f t="shared" si="0"/>
        <v>1.5258955168652152E-2</v>
      </c>
    </row>
    <row r="32" spans="2:6" ht="15.75" thickBot="1" x14ac:dyDescent="0.3">
      <c r="B32" s="62" t="s">
        <v>403</v>
      </c>
      <c r="C32" s="63"/>
      <c r="D32" s="53">
        <f>+SUM(D7,D11,D15,D19,D23,D27,D31)</f>
        <v>122</v>
      </c>
      <c r="E32" s="54">
        <f>+SUM(E7,E11,E15,E19,E23,E27,E31)</f>
        <v>32784453.750000004</v>
      </c>
      <c r="F32" s="55"/>
    </row>
    <row r="38" spans="2:6" x14ac:dyDescent="0.25">
      <c r="B38" s="1" t="s">
        <v>404</v>
      </c>
    </row>
    <row r="39" spans="2:6" ht="15.75" thickBot="1" x14ac:dyDescent="0.3"/>
    <row r="40" spans="2:6" ht="60" x14ac:dyDescent="0.25">
      <c r="B40" s="71" t="s">
        <v>405</v>
      </c>
      <c r="C40" s="72" t="s">
        <v>406</v>
      </c>
      <c r="D40" s="72" t="s">
        <v>407</v>
      </c>
      <c r="E40" s="72" t="s">
        <v>408</v>
      </c>
      <c r="F40" s="73" t="s">
        <v>409</v>
      </c>
    </row>
    <row r="41" spans="2:6" ht="15.75" thickBot="1" x14ac:dyDescent="0.3">
      <c r="B41" s="36">
        <f>SUM(Tabla4[Número de empresas licitadoras pymes])</f>
        <v>63</v>
      </c>
      <c r="C41" s="37">
        <f>COUNTIFS(Tabla4[Procedimiento],"ABIERTO",Tabla4[Anualidad tramitación],"2024",Tabla4[¿PYME?],"SÍ")</f>
        <v>18</v>
      </c>
      <c r="D41" s="38">
        <f>SUMIFS(Tabla4[Importe IVA incluido de la adjudicación],Tabla4[Procedimiento],"ABIERTO",Tabla4[Anualidad tramitación],"2024",Tabla4[¿PYME?],"SÍ")</f>
        <v>7214175.9199999999</v>
      </c>
      <c r="E41" s="39">
        <f>+C41/D7</f>
        <v>0.75</v>
      </c>
      <c r="F41" s="40">
        <f>+D41/E7</f>
        <v>0.53824613041823977</v>
      </c>
    </row>
  </sheetData>
  <mergeCells count="8">
    <mergeCell ref="B28:B31"/>
    <mergeCell ref="B32:C32"/>
    <mergeCell ref="B8:B11"/>
    <mergeCell ref="B4:B7"/>
    <mergeCell ref="B12:B15"/>
    <mergeCell ref="B16:B19"/>
    <mergeCell ref="B20:B23"/>
    <mergeCell ref="B24:B27"/>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Lista de contratos</vt:lpstr>
      <vt:lpstr>Hoja1</vt:lpstr>
      <vt:lpstr>Estadísticas con PYMES</vt:lpstr>
    </vt:vector>
  </TitlesOfParts>
  <Manager/>
  <Company>Instituto Nacional de Estadística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CARLOS CERRADA</dc:creator>
  <cp:keywords/>
  <dc:description/>
  <cp:lastModifiedBy>M.CARMEN RODRIGUEZ SERRANO</cp:lastModifiedBy>
  <cp:revision/>
  <dcterms:created xsi:type="dcterms:W3CDTF">2024-05-29T12:07:04Z</dcterms:created>
  <dcterms:modified xsi:type="dcterms:W3CDTF">2026-06-09T11:17:17Z</dcterms:modified>
  <cp:category/>
  <cp:contentStatus/>
</cp:coreProperties>
</file>